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ThisWorkbook"/>
  <mc:AlternateContent xmlns:mc="http://schemas.openxmlformats.org/markup-compatibility/2006">
    <mc:Choice Requires="x15">
      <x15ac:absPath xmlns:x15ac="http://schemas.microsoft.com/office/spreadsheetml/2010/11/ac" url="C:\Users\rh31393\Documents\_SD 2.0\OFRA\OFRA Refresh 2019\.Updated OFRA Version\"/>
    </mc:Choice>
  </mc:AlternateContent>
  <xr:revisionPtr revIDLastSave="0" documentId="13_ncr:1_{32ED5FD2-3F94-4912-9324-3BF55D3D549A}" xr6:coauthVersionLast="41" xr6:coauthVersionMax="41" xr10:uidLastSave="{00000000-0000-0000-0000-000000000000}"/>
  <bookViews>
    <workbookView xWindow="-120" yWindow="-120" windowWidth="24240" windowHeight="13290" tabRatio="919" firstSheet="1" activeTab="2" xr2:uid="{00000000-000D-0000-FFFF-FFFF00000000}"/>
  </bookViews>
  <sheets>
    <sheet name="Intent" sheetId="43" r:id="rId1"/>
    <sheet name="Instructions" sheetId="47" r:id="rId2"/>
    <sheet name="OF Readiness Scoring Summary" sheetId="1" r:id="rId3"/>
    <sheet name="Action Plan" sheetId="29" r:id="rId4"/>
    <sheet name="Addtl Gaps" sheetId="48" r:id="rId5"/>
    <sheet name="Leadership" sheetId="37" r:id="rId6"/>
    <sheet name="Plan the Order" sheetId="39" r:id="rId7"/>
    <sheet name="Acquire the Material" sheetId="40" r:id="rId8"/>
    <sheet name="Make the Order" sheetId="41" r:id="rId9"/>
    <sheet name="Risk Readiness" sheetId="42" r:id="rId10"/>
    <sheet name="Terminology" sheetId="36" r:id="rId11"/>
    <sheet name="MCT" sheetId="35" r:id="rId12"/>
    <sheet name="History of Changes" sheetId="27" r:id="rId13"/>
  </sheets>
  <definedNames>
    <definedName name="_xlnm._FilterDatabase" localSheetId="3" hidden="1">'Action Plan'!$A$10:$F$10</definedName>
    <definedName name="_xlnm._FilterDatabase" localSheetId="4" hidden="1">'Addtl Gaps'!$A$6:$F$6</definedName>
    <definedName name="_xlnm._FilterDatabase" localSheetId="10" hidden="1">Terminology!$A$1:$B$1</definedName>
    <definedName name="_xlnm.Print_Area" localSheetId="7">'Acquire the Material'!$A$1:$L$16</definedName>
    <definedName name="_xlnm.Print_Area" localSheetId="3">'Action Plan'!$A$1:$H$34</definedName>
    <definedName name="_xlnm.Print_Area" localSheetId="4">'Addtl Gaps'!$A$1:$H$16</definedName>
    <definedName name="_xlnm.Print_Area" localSheetId="1">Instructions!$A$1:$E$71</definedName>
    <definedName name="_xlnm.Print_Area" localSheetId="5">Leadership!$A$1:$L$15</definedName>
    <definedName name="_xlnm.Print_Area" localSheetId="8">'Make the Order'!$A$1:$L$19</definedName>
    <definedName name="_xlnm.Print_Area" localSheetId="11">MCT!$A$1:$M$29</definedName>
    <definedName name="_xlnm.Print_Area" localSheetId="2">'OF Readiness Scoring Summary'!$A$1:$H$62</definedName>
    <definedName name="_xlnm.Print_Area" localSheetId="6">'Plan the Order'!$A$1:$L$10</definedName>
    <definedName name="_xlnm.Print_Area" localSheetId="9">'Risk Readiness'!$A$1:$L$11</definedName>
    <definedName name="_xlnm.Print_Area" localSheetId="10">Terminology!$A$1:$L$34</definedName>
    <definedName name="_xlnm.Print_Titles" localSheetId="7">'Acquire the Material'!$1:$4</definedName>
    <definedName name="_xlnm.Print_Titles" localSheetId="5">Leadership!$1:$4</definedName>
    <definedName name="_xlnm.Print_Titles" localSheetId="8">'Make the Order'!$1:$4</definedName>
    <definedName name="_xlnm.Print_Titles" localSheetId="6">'Plan the Order'!$1:$4</definedName>
    <definedName name="_xlnm.Print_Titles" localSheetId="9">'Risk Readiness'!$1:$4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42" l="1"/>
  <c r="J11" i="42" s="1"/>
  <c r="D48" i="1" s="1"/>
  <c r="I10" i="42"/>
  <c r="J10" i="42" s="1"/>
  <c r="I9" i="42"/>
  <c r="J9" i="42" s="1"/>
  <c r="D46" i="1" s="1"/>
  <c r="I8" i="42"/>
  <c r="J8" i="42" s="1"/>
  <c r="D45" i="1" s="1"/>
  <c r="I7" i="42"/>
  <c r="J7" i="42" s="1"/>
  <c r="D44" i="1" s="1"/>
  <c r="I6" i="42"/>
  <c r="J6" i="42" s="1"/>
  <c r="D43" i="1" s="1"/>
  <c r="I19" i="41"/>
  <c r="J19" i="41" s="1"/>
  <c r="I18" i="41"/>
  <c r="J18" i="41" s="1"/>
  <c r="I17" i="41"/>
  <c r="I15" i="41"/>
  <c r="J15" i="41" s="1"/>
  <c r="I14" i="41"/>
  <c r="J14" i="41" s="1"/>
  <c r="I13" i="41"/>
  <c r="I12" i="41"/>
  <c r="J12" i="41" s="1"/>
  <c r="I11" i="41"/>
  <c r="J11" i="41" s="1"/>
  <c r="I9" i="41"/>
  <c r="J9" i="41" s="1"/>
  <c r="I8" i="41"/>
  <c r="I7" i="41"/>
  <c r="J7" i="41" s="1"/>
  <c r="I6" i="41"/>
  <c r="J6" i="41" s="1"/>
  <c r="I16" i="40"/>
  <c r="J16" i="40" s="1"/>
  <c r="I15" i="40"/>
  <c r="J15" i="40" s="1"/>
  <c r="I14" i="40"/>
  <c r="J14" i="40" s="1"/>
  <c r="I13" i="40"/>
  <c r="J13" i="40" s="1"/>
  <c r="I11" i="40"/>
  <c r="J11" i="40" s="1"/>
  <c r="I10" i="40"/>
  <c r="J10" i="40" s="1"/>
  <c r="I8" i="40"/>
  <c r="J8" i="40" s="1"/>
  <c r="I7" i="40"/>
  <c r="J7" i="40" s="1"/>
  <c r="I6" i="40"/>
  <c r="J6" i="40" s="1"/>
  <c r="I10" i="39"/>
  <c r="J10" i="39" s="1"/>
  <c r="I9" i="39"/>
  <c r="J9" i="39" s="1"/>
  <c r="I8" i="39"/>
  <c r="J8" i="39" s="1"/>
  <c r="I6" i="39"/>
  <c r="I15" i="37"/>
  <c r="J15" i="37" s="1"/>
  <c r="J14" i="37" s="1"/>
  <c r="I13" i="37"/>
  <c r="I12" i="37"/>
  <c r="J12" i="37" s="1"/>
  <c r="I10" i="37"/>
  <c r="J10" i="37" s="1"/>
  <c r="I9" i="37"/>
  <c r="J9" i="37" s="1"/>
  <c r="I7" i="37"/>
  <c r="J7" i="37" s="1"/>
  <c r="I6" i="37"/>
  <c r="F3" i="29"/>
  <c r="C3" i="29"/>
  <c r="F1" i="29"/>
  <c r="D1" i="29"/>
  <c r="G48" i="1"/>
  <c r="E48" i="1"/>
  <c r="G47" i="1"/>
  <c r="E47" i="1"/>
  <c r="G46" i="1"/>
  <c r="E46" i="1"/>
  <c r="G45" i="1"/>
  <c r="E45" i="1"/>
  <c r="G44" i="1"/>
  <c r="E44" i="1"/>
  <c r="G43" i="1"/>
  <c r="E43" i="1"/>
  <c r="D32" i="1"/>
  <c r="I30" i="1"/>
  <c r="G30" i="1"/>
  <c r="E30" i="1"/>
  <c r="I29" i="1"/>
  <c r="G29" i="1"/>
  <c r="E29" i="1"/>
  <c r="I28" i="1"/>
  <c r="G28" i="1"/>
  <c r="E28" i="1"/>
  <c r="I27" i="1"/>
  <c r="G27" i="1"/>
  <c r="E27" i="1"/>
  <c r="E69" i="47"/>
  <c r="E58" i="47"/>
  <c r="A19" i="47"/>
  <c r="I14" i="37" l="1"/>
  <c r="D14" i="37"/>
  <c r="J5" i="42"/>
  <c r="D47" i="1"/>
  <c r="G49" i="1"/>
  <c r="I5" i="42"/>
  <c r="I4" i="42" s="1"/>
  <c r="E49" i="1"/>
  <c r="I5" i="41"/>
  <c r="J8" i="41"/>
  <c r="J5" i="41" s="1"/>
  <c r="I16" i="41"/>
  <c r="J17" i="41"/>
  <c r="J16" i="41" s="1"/>
  <c r="I10" i="41"/>
  <c r="J13" i="41"/>
  <c r="J10" i="41" s="1"/>
  <c r="J12" i="40"/>
  <c r="I12" i="40"/>
  <c r="J9" i="40"/>
  <c r="I9" i="40"/>
  <c r="D9" i="40" s="1"/>
  <c r="J5" i="40"/>
  <c r="I5" i="40"/>
  <c r="I4" i="40" s="1"/>
  <c r="I7" i="39"/>
  <c r="J7" i="39"/>
  <c r="I4" i="39"/>
  <c r="E31" i="1"/>
  <c r="G31" i="1"/>
  <c r="I31" i="1"/>
  <c r="I5" i="39"/>
  <c r="J6" i="39"/>
  <c r="J5" i="39" s="1"/>
  <c r="I5" i="37"/>
  <c r="I4" i="37" s="1"/>
  <c r="I8" i="37"/>
  <c r="I11" i="37"/>
  <c r="J13" i="37"/>
  <c r="J11" i="37" s="1"/>
  <c r="D11" i="37" s="1"/>
  <c r="J8" i="37"/>
  <c r="D8" i="37" s="1"/>
  <c r="J6" i="37"/>
  <c r="J5" i="37" s="1"/>
  <c r="D5" i="42" l="1"/>
  <c r="J4" i="42"/>
  <c r="D16" i="41"/>
  <c r="I4" i="41"/>
  <c r="D5" i="41"/>
  <c r="J4" i="41"/>
  <c r="D10" i="41"/>
  <c r="J4" i="40"/>
  <c r="D29" i="1" s="1"/>
  <c r="D12" i="40"/>
  <c r="F56" i="47"/>
  <c r="D5" i="40"/>
  <c r="D7" i="39"/>
  <c r="J4" i="39"/>
  <c r="D5" i="39"/>
  <c r="D5" i="37"/>
  <c r="J4" i="37"/>
  <c r="D49" i="1" l="1"/>
  <c r="D50" i="1"/>
  <c r="D52" i="1" s="1"/>
  <c r="D54" i="1" s="1"/>
  <c r="F57" i="47"/>
  <c r="D30" i="1"/>
  <c r="D28" i="1"/>
  <c r="F55" i="47"/>
  <c r="F54" i="47"/>
  <c r="D31" i="1"/>
  <c r="E32" i="1" s="1"/>
  <c r="D27" i="1"/>
  <c r="F58" i="4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C Lowell</author>
  </authors>
  <commentList>
    <comment ref="B17" authorId="0" shapeId="0" xr:uid="{00000000-0006-0000-0200-000001000000}">
      <text>
        <r>
          <rPr>
            <sz val="10"/>
            <color indexed="81"/>
            <rFont val="Tahoma"/>
            <family val="2"/>
          </rPr>
          <t>These rows must be manually resized to show all of the text.</t>
        </r>
      </text>
    </comment>
    <comment ref="B20" authorId="0" shapeId="0" xr:uid="{00000000-0006-0000-0200-000002000000}">
      <text>
        <r>
          <rPr>
            <sz val="10"/>
            <color indexed="81"/>
            <rFont val="Tahoma"/>
            <family val="2"/>
          </rPr>
          <t>These rows must be manually resized to show all of the text.</t>
        </r>
      </text>
    </comment>
  </commentList>
</comments>
</file>

<file path=xl/sharedStrings.xml><?xml version="1.0" encoding="utf-8"?>
<sst xmlns="http://schemas.openxmlformats.org/spreadsheetml/2006/main" count="721" uniqueCount="540">
  <si>
    <t>4. Organization Communication</t>
  </si>
  <si>
    <t>Documentation or physical</t>
  </si>
  <si>
    <t>Question Content</t>
  </si>
  <si>
    <t>Totals for Assessment</t>
  </si>
  <si>
    <t>Corrected mis-referenced cells in the Make the Order Section major non-conformances for questions 3.1, 3.2, 3.3, 4.3</t>
  </si>
  <si>
    <t>Owner</t>
  </si>
  <si>
    <t>CCE - Brook Richardson</t>
  </si>
  <si>
    <t>Required Verification</t>
  </si>
  <si>
    <t>Documentation</t>
  </si>
  <si>
    <t>Includes all product specific planning order fulfillment activities.</t>
  </si>
  <si>
    <t>Includes all product specific manufacturing order fulfillment activities.</t>
  </si>
  <si>
    <t>Includes the transportation time from the supplier to the customer’s first point of receipt.</t>
  </si>
  <si>
    <t>MTTR</t>
  </si>
  <si>
    <t>SMED</t>
  </si>
  <si>
    <t>Robert Smola</t>
  </si>
  <si>
    <t>A set of standards for structuring information to be electronically exchanged between and within businesses, organizations, government entities and other groups. The standards describe structures that emulate documents, for example purchase orders to automate purchasing.</t>
  </si>
  <si>
    <t>2. Company Strategy</t>
  </si>
  <si>
    <t>Physical / Documentation</t>
  </si>
  <si>
    <t>Date</t>
  </si>
  <si>
    <t>Original issue of OFP Readiness Assessment</t>
  </si>
  <si>
    <t>Goal</t>
  </si>
  <si>
    <t>Category</t>
  </si>
  <si>
    <t>Score 
(0-5)        0=low</t>
  </si>
  <si>
    <t>Scoring Criteria</t>
  </si>
  <si>
    <t>Leadership</t>
  </si>
  <si>
    <t>Acquire the Material</t>
  </si>
  <si>
    <t>This section pertains to ensuring that the supplier has a replenishment system in place with its supply base to ensure that raw material and purchased components are available when needed.</t>
  </si>
  <si>
    <t>Plan the Order</t>
  </si>
  <si>
    <t>Make the Order</t>
  </si>
  <si>
    <t>This section includes all activities that the supplier performs once the supplier authorizes production and concludes with the completed order staged for pickup.</t>
  </si>
  <si>
    <t>Physical</t>
  </si>
  <si>
    <t>Physical or Documentation</t>
  </si>
  <si>
    <t>Safety Stock Inventory</t>
  </si>
  <si>
    <t xml:space="preserve">How do you quantify your capacity?  </t>
  </si>
  <si>
    <t>Rewrite of entire OF Assessment to enhance business impact, common language, user friendliness, and global focus.  Reviewed with and approved by Bill Madsen/Bill Zelnio.</t>
  </si>
  <si>
    <t>Finalized question content and structure from user feedback
Added "Supporting Examples" column</t>
  </si>
  <si>
    <t>AED - Dan Warren, CCE - Brook Richardson, CFD - Ozzy Larsen, JDPS - Bruce Swanson</t>
  </si>
  <si>
    <t>Forecast planning process documentation
Employee staffing planning process
Build ahead plan examples
Safety inventory examples
Secondary sourcing strategy
Capital planning process</t>
  </si>
  <si>
    <t>Production Status Board
Employee Information Area
OEE Charts
Team meetings
Metric documentation
Production meeting minutes</t>
  </si>
  <si>
    <t>Non-conforming material procedure
Quarantine procedure
Defined inventory management process (e.g., FIFO)
Expiration date (shelf life) documentation
Bar code scanning system explanation</t>
  </si>
  <si>
    <t>6 months of maturity or the maximum score is a "3".</t>
  </si>
  <si>
    <t>Supplier scorecards
Supplier performance ratings
Supplier corrective action plans 
Supplier financial performance monitoring
Supplier historical performance trends and goals</t>
  </si>
  <si>
    <r>
      <t>MCT</t>
    </r>
    <r>
      <rPr>
        <vertAlign val="subscript"/>
        <sz val="10"/>
        <rFont val="Arial"/>
        <family val="2"/>
      </rPr>
      <t>Total</t>
    </r>
  </si>
  <si>
    <r>
      <t>MCT</t>
    </r>
    <r>
      <rPr>
        <vertAlign val="subscript"/>
        <sz val="10"/>
        <rFont val="Arial"/>
        <family val="2"/>
      </rPr>
      <t>Response</t>
    </r>
  </si>
  <si>
    <r>
      <t>MCT</t>
    </r>
    <r>
      <rPr>
        <vertAlign val="subscript"/>
        <sz val="10"/>
        <rFont val="Arial"/>
        <family val="2"/>
      </rPr>
      <t xml:space="preserve">Operations </t>
    </r>
    <r>
      <rPr>
        <sz val="10"/>
        <rFont val="Arial"/>
        <family val="2"/>
      </rPr>
      <t>(Planning)</t>
    </r>
  </si>
  <si>
    <r>
      <t>MCT</t>
    </r>
    <r>
      <rPr>
        <vertAlign val="subscript"/>
        <sz val="10"/>
        <rFont val="Arial"/>
        <family val="2"/>
      </rPr>
      <t>Raw</t>
    </r>
  </si>
  <si>
    <r>
      <t>MCT</t>
    </r>
    <r>
      <rPr>
        <vertAlign val="subscript"/>
        <sz val="10"/>
        <rFont val="Arial"/>
        <family val="2"/>
      </rPr>
      <t xml:space="preserve">Operations </t>
    </r>
    <r>
      <rPr>
        <sz val="10"/>
        <rFont val="Arial"/>
        <family val="2"/>
      </rPr>
      <t>(Mfg.)</t>
    </r>
  </si>
  <si>
    <r>
      <t>MCT</t>
    </r>
    <r>
      <rPr>
        <vertAlign val="subscript"/>
        <sz val="10"/>
        <rFont val="Arial"/>
        <family val="2"/>
      </rPr>
      <t>Logistics</t>
    </r>
  </si>
  <si>
    <r>
      <t>MCT</t>
    </r>
    <r>
      <rPr>
        <vertAlign val="subscript"/>
        <sz val="10"/>
        <rFont val="Arial"/>
        <family val="2"/>
      </rPr>
      <t>Contigency</t>
    </r>
  </si>
  <si>
    <t>A method for tracking which employees are trained to perform specific jobs.</t>
  </si>
  <si>
    <t>MRP (Materials Requirements Planning)</t>
  </si>
  <si>
    <t>OEE (Overall Equipment Effectiveness)</t>
  </si>
  <si>
    <t>FTQ (First Time Quality)</t>
  </si>
  <si>
    <t xml:space="preserve">A lean metric that indicates to what extent parts are manufactured correctly the first time without need for inspection, rework, or replacement. </t>
  </si>
  <si>
    <t xml:space="preserve">A software-based system designed to ensure materials and products are available for production and delivery to customer, maintain the lowest possible inventory, and plan manufacturing activities, delivery schedules and purchasing activities. </t>
  </si>
  <si>
    <t xml:space="preserve">Extra units of inventory carried as protection against possible shortages.  By having an adequate amount of safety stock on hand, a company can meet a sales demand which exceeds the demand they forecasted without altering their production plan.  It is held when an organization cannot accurately predict demand and/or lead time for the product. </t>
  </si>
  <si>
    <t>Length of time in the Order Change Policy that establishes the period of time during which no order changes are expected, except in the case of emergencies.</t>
  </si>
  <si>
    <t>A measure of how closely your actual production matches with your planned production schedule (linearity).</t>
  </si>
  <si>
    <t>Planning regular maintenance with the goal of preventing machine breakdown.  Preventive maintenance is conducted to keep equipment working and/or extend the life of the equipment.</t>
  </si>
  <si>
    <t>Employee suggestion program
Sample employee suggestions
Continuous improvement projects
Poke-yoke journals
Suggestion tracking</t>
  </si>
  <si>
    <t>Buyers, Planners, Production Leaders, Maintenance Leaders,  Engineer</t>
  </si>
  <si>
    <t>Buyers, Planners</t>
  </si>
  <si>
    <t>Production Leaders, Planners, Material Coordinators, Maintenance Leaders, Buyers</t>
  </si>
  <si>
    <t xml:space="preserve">How do you capture and implement continuous improvement ideas? </t>
  </si>
  <si>
    <t>How do you track the accuracy of your inventory system?</t>
  </si>
  <si>
    <t>How do you monitor and provide feedback to your supply base?</t>
  </si>
  <si>
    <t>How do you manage variation in material requirements driven by changes in customer demand?</t>
  </si>
  <si>
    <t>Likert Score</t>
  </si>
  <si>
    <t>Guidelines</t>
  </si>
  <si>
    <t>No deployment evident.</t>
  </si>
  <si>
    <t>Must meet the scoring criteria of a "3" and some of a "5".</t>
  </si>
  <si>
    <t>Scoring Guideline Information</t>
  </si>
  <si>
    <t>1. Capability Awareness</t>
  </si>
  <si>
    <t>2. Production Tracking</t>
  </si>
  <si>
    <t>3. Work Station Improvement</t>
  </si>
  <si>
    <t>Maximum Points</t>
  </si>
  <si>
    <t>Achieved Points</t>
  </si>
  <si>
    <t>Business Process Documentation</t>
  </si>
  <si>
    <t xml:space="preserve">Business Plan and Metrics </t>
  </si>
  <si>
    <t>Core Competencies</t>
  </si>
  <si>
    <t>Training</t>
  </si>
  <si>
    <t>Communication Continuity</t>
  </si>
  <si>
    <t>Order Receipt</t>
  </si>
  <si>
    <t>Expedited Orders</t>
  </si>
  <si>
    <t>Low Volume Strategy</t>
  </si>
  <si>
    <t xml:space="preserve">Inventory Storage </t>
  </si>
  <si>
    <t>Supplier Performance</t>
  </si>
  <si>
    <t>Supplier Capacity</t>
  </si>
  <si>
    <t>Order parameter documentation
Examples of order parameter improvements
Raw material ordering parameter list</t>
  </si>
  <si>
    <t>Supplier capacity documentation
Supplier lead-time documentation
Process to review and update data</t>
  </si>
  <si>
    <t>Production Constraints</t>
  </si>
  <si>
    <t>Order Status</t>
  </si>
  <si>
    <t>Production Metrics</t>
  </si>
  <si>
    <t>Documentation 
or physical</t>
  </si>
  <si>
    <t>Non-conforming material</t>
  </si>
  <si>
    <t>Documentation 
and physical</t>
  </si>
  <si>
    <t>Documentation 
or Physical</t>
  </si>
  <si>
    <r>
      <t>MCT</t>
    </r>
    <r>
      <rPr>
        <vertAlign val="subscript"/>
        <sz val="10"/>
        <rFont val="Arial"/>
        <family val="2"/>
      </rPr>
      <t>Total</t>
    </r>
    <r>
      <rPr>
        <sz val="10"/>
        <rFont val="Arial"/>
        <family val="2"/>
      </rPr>
      <t xml:space="preserve"> is a measure of order fulfillment lean-ness and is used to drive reduction in system wide waste.  MCT</t>
    </r>
    <r>
      <rPr>
        <vertAlign val="subscript"/>
        <sz val="10"/>
        <rFont val="Arial"/>
        <family val="2"/>
      </rPr>
      <t>Total</t>
    </r>
    <r>
      <rPr>
        <sz val="10"/>
        <rFont val="Arial"/>
        <family val="2"/>
      </rPr>
      <t xml:space="preserve"> is composed of all components of MCT, including:  MCT</t>
    </r>
    <r>
      <rPr>
        <vertAlign val="subscript"/>
        <sz val="10"/>
        <rFont val="Arial"/>
        <family val="2"/>
      </rPr>
      <t>Raw</t>
    </r>
    <r>
      <rPr>
        <sz val="10"/>
        <rFont val="Arial"/>
        <family val="2"/>
      </rPr>
      <t xml:space="preserve"> (Procurement and Inventory), MCT</t>
    </r>
    <r>
      <rPr>
        <vertAlign val="subscript"/>
        <sz val="10"/>
        <rFont val="Arial"/>
        <family val="2"/>
      </rPr>
      <t>Operations</t>
    </r>
    <r>
      <rPr>
        <sz val="10"/>
        <rFont val="Arial"/>
        <family val="2"/>
      </rPr>
      <t xml:space="preserve"> (Planning and Manufacturing), MCT</t>
    </r>
    <r>
      <rPr>
        <vertAlign val="subscript"/>
        <sz val="10"/>
        <rFont val="Arial"/>
        <family val="2"/>
      </rPr>
      <t>Logistics</t>
    </r>
    <r>
      <rPr>
        <sz val="10"/>
        <rFont val="Arial"/>
        <family val="2"/>
      </rPr>
      <t>, and MCT</t>
    </r>
    <r>
      <rPr>
        <vertAlign val="subscript"/>
        <sz val="10"/>
        <rFont val="Arial"/>
        <family val="2"/>
      </rPr>
      <t>Contingency</t>
    </r>
  </si>
  <si>
    <r>
      <t>MCT</t>
    </r>
    <r>
      <rPr>
        <vertAlign val="subscript"/>
        <sz val="10"/>
        <rFont val="Arial"/>
        <family val="2"/>
      </rPr>
      <t>Response</t>
    </r>
    <r>
      <rPr>
        <sz val="10"/>
        <rFont val="Arial"/>
        <family val="2"/>
      </rPr>
      <t xml:space="preserve"> is a measure of order fulfillment responsiveness and used to define how long it takes for a supplier to react to previously unplanned orders.  MCT</t>
    </r>
    <r>
      <rPr>
        <vertAlign val="subscript"/>
        <sz val="10"/>
        <rFont val="Arial"/>
        <family val="2"/>
      </rPr>
      <t>Response</t>
    </r>
    <r>
      <rPr>
        <sz val="10"/>
        <rFont val="Arial"/>
        <family val="2"/>
      </rPr>
      <t xml:space="preserve"> is composed of the MCT</t>
    </r>
    <r>
      <rPr>
        <vertAlign val="subscript"/>
        <sz val="10"/>
        <rFont val="Arial"/>
        <family val="2"/>
      </rPr>
      <t>Raw</t>
    </r>
    <r>
      <rPr>
        <sz val="10"/>
        <rFont val="Arial"/>
        <family val="2"/>
      </rPr>
      <t xml:space="preserve"> (Procurement), MCT</t>
    </r>
    <r>
      <rPr>
        <vertAlign val="subscript"/>
        <sz val="10"/>
        <rFont val="Arial"/>
        <family val="2"/>
      </rPr>
      <t>Operations</t>
    </r>
    <r>
      <rPr>
        <sz val="10"/>
        <rFont val="Arial"/>
        <family val="2"/>
      </rPr>
      <t xml:space="preserve"> (Planning),  MCT</t>
    </r>
    <r>
      <rPr>
        <vertAlign val="subscript"/>
        <sz val="10"/>
        <rFont val="Arial"/>
        <family val="2"/>
      </rPr>
      <t>Operations</t>
    </r>
    <r>
      <rPr>
        <sz val="10"/>
        <rFont val="Arial"/>
        <family val="2"/>
      </rPr>
      <t xml:space="preserve"> (Manufacturing), and MCT</t>
    </r>
    <r>
      <rPr>
        <vertAlign val="subscript"/>
        <sz val="10"/>
        <rFont val="Arial"/>
        <family val="2"/>
      </rPr>
      <t>Logistics</t>
    </r>
    <r>
      <rPr>
        <sz val="10"/>
        <rFont val="Arial"/>
        <family val="2"/>
      </rPr>
      <t xml:space="preserve"> components of MCT.  Also remember for the MCT</t>
    </r>
    <r>
      <rPr>
        <vertAlign val="subscript"/>
        <sz val="10"/>
        <rFont val="Arial"/>
        <family val="2"/>
      </rPr>
      <t>Raw</t>
    </r>
    <r>
      <rPr>
        <sz val="10"/>
        <rFont val="Arial"/>
        <family val="2"/>
      </rPr>
      <t xml:space="preserve"> (Procurement) component, raw material procurement time is included only when sufficient raw material is not available to meet customer order fulfillment requirements.</t>
    </r>
  </si>
  <si>
    <r>
      <t>Includes raw material inventory and the corresponding supply management raw material procurement activities (for the supplier’s supplier).  Additionally, raw material procurement time is included only when sufficient raw material is not available to meet customer order fulfillment requirements.  The raw material inventory and procurement components are typically identified separately as MCT</t>
    </r>
    <r>
      <rPr>
        <vertAlign val="subscript"/>
        <sz val="10"/>
        <rFont val="Arial"/>
        <family val="2"/>
      </rPr>
      <t>Raw</t>
    </r>
    <r>
      <rPr>
        <sz val="10"/>
        <rFont val="Arial"/>
        <family val="2"/>
      </rPr>
      <t xml:space="preserve"> (Inventory) and MCT</t>
    </r>
    <r>
      <rPr>
        <vertAlign val="subscript"/>
        <sz val="10"/>
        <rFont val="Arial"/>
        <family val="2"/>
      </rPr>
      <t>Raw</t>
    </r>
    <r>
      <rPr>
        <sz val="10"/>
        <rFont val="Arial"/>
        <family val="2"/>
      </rPr>
      <t xml:space="preserve"> (Procurement).  It often helps to think of MCT</t>
    </r>
    <r>
      <rPr>
        <vertAlign val="subscript"/>
        <sz val="10"/>
        <rFont val="Arial"/>
        <family val="2"/>
      </rPr>
      <t>Raw</t>
    </r>
    <r>
      <rPr>
        <sz val="10"/>
        <rFont val="Arial"/>
        <family val="2"/>
      </rPr>
      <t xml:space="preserve"> as purchasing to order instead of purchasing to forecast.</t>
    </r>
  </si>
  <si>
    <r>
      <t xml:space="preserve">Includes pre-built, pre-positioned inventory </t>
    </r>
    <r>
      <rPr>
        <sz val="10"/>
        <rFont val="Arial"/>
        <family val="2"/>
      </rPr>
      <t>used to support the gap between a supplier’s order fulfillment capability and its customer’s order fulfillment requirements.</t>
    </r>
  </si>
  <si>
    <t>JDPS - Ryan Howard, Bruce Swanson, Jack Jackson; 
A&amp;T - Andy McLean, Dan Warren</t>
  </si>
  <si>
    <t>1. Raw Material Inventory</t>
  </si>
  <si>
    <t>2. Raw Material Acquisition</t>
  </si>
  <si>
    <t>1. Order Receiving</t>
  </si>
  <si>
    <t>2. Production Scheduling</t>
  </si>
  <si>
    <t>Value Stream Map (VSM)</t>
  </si>
  <si>
    <t>MTBF</t>
  </si>
  <si>
    <t>Add "Corrective Action" worksheet and request for feedback in the "Intent" worksheet.</t>
  </si>
  <si>
    <t>1. Organization Measures</t>
  </si>
  <si>
    <t>Terminology</t>
  </si>
  <si>
    <t>Definition</t>
  </si>
  <si>
    <t>Dunnage</t>
  </si>
  <si>
    <t>Dunnage is the name for the materials used in holds and containers to protect goods and their packaging from moisture, contamination and mechanical damage.</t>
  </si>
  <si>
    <t>EDI</t>
  </si>
  <si>
    <t>Firm Zone</t>
  </si>
  <si>
    <t>This section includes all activities that the supplier performs once the completed order is staged for pickup until the time the order is received by the customer.</t>
  </si>
  <si>
    <t>#</t>
  </si>
  <si>
    <t>Inventory Replenishment</t>
  </si>
  <si>
    <t>Order Processing</t>
  </si>
  <si>
    <t>Order Parameters</t>
  </si>
  <si>
    <t>Supplier Selection</t>
  </si>
  <si>
    <t>CHANGE HISTORY</t>
  </si>
  <si>
    <t>Reason for Change</t>
  </si>
  <si>
    <t>Others contributing to Change</t>
  </si>
  <si>
    <t>All</t>
  </si>
  <si>
    <t>Division(s)</t>
  </si>
  <si>
    <t>AED - Dan Warren, CCE - Brook Richardson, CFD - Ed Pederson, JDPS - Bruce Swanson</t>
  </si>
  <si>
    <t>Preventative Maintenance</t>
  </si>
  <si>
    <t>Inventory Control</t>
  </si>
  <si>
    <t>Inventory Accuracy</t>
  </si>
  <si>
    <t>This section includes all activities that the supplier performs from a strategic position to ensure continuity of supply and continual improvement.</t>
  </si>
  <si>
    <t>Typical Participating Supplier Employees</t>
  </si>
  <si>
    <t>Action Plan</t>
  </si>
  <si>
    <t>Continuous Improvement</t>
  </si>
  <si>
    <t>3. Knowledge Transfer</t>
  </si>
  <si>
    <t>How do you train your production employees?</t>
  </si>
  <si>
    <t>Not Required</t>
  </si>
  <si>
    <t>Required</t>
  </si>
  <si>
    <t>A Lean technique used to pictorially analyze the flow of materials and information currently required to bring a product or service to a consumer from the point of order origination.</t>
  </si>
  <si>
    <t>The machine operator performs most (all on occasion) of the routine maintenance tasks themselves. This auto-maintenance ensures appropriate and effective efforts are expended since the machine is wholly the domain of one person or team.</t>
  </si>
  <si>
    <t>The average time required to perform corrective maintenance on all of the removable items in a product or system. This kind of maintainability prediction analyzes how long repairs and maintenance tasks will take in the event of a system failure.</t>
  </si>
  <si>
    <t>The mean time expected until the first failure of a piece of equipment.</t>
  </si>
  <si>
    <t>All items such as raw materials, standard and specialized parts, and sub-assemblies required to assemble or manufacture a complete product. Direct material costs are assignable to a specific product, cost center, or work order.</t>
  </si>
  <si>
    <t>The ASN is issued to the customer prior to product shipment.  It can be used to list the contents of a shipment of goods as well as additional information relating to the shipment, such as order information, product description, physical characteristics, type of packaging, marking, carrier information, and configuration of goods within the transportation equipment.</t>
  </si>
  <si>
    <t>Program focuses on having visual order, organization, cleanliness and standardization. The results you can expect from a Five S program are: improved profitability, efficiency, service and safety.</t>
  </si>
  <si>
    <t>Strategic planning documentation
Operations metrics &amp; graphs
Pareto analysis
Improvement projects driven by metrics</t>
  </si>
  <si>
    <t>Printed copies are uncontrolled and may not be current.  The official and current version can be found on the Corporate Supplier Development website.  "Copyright © Deere &amp; Company, as an unpublished work.  THIS MATERIAL IS THE PROPERTY OF DEERE &amp; COMPANY.  ALL USE, DISCLOSURE, AND/OR REPRODUCTION NOT SPECIFICALLY AUTHORIZED BY DEERE &amp; COMPANY IS PROHIBITED."</t>
  </si>
  <si>
    <t>Orders that are required to move through the production process faster than typical orders.  The expedited order can be requested by the customer or required by the manufacturer to meet delivery requirements.</t>
  </si>
  <si>
    <t xml:space="preserve">Evaluating the condition of the equipment continuously or periodically in order to strategically schedule/perform maintenance when it will be most cost effective. Maintenance is completed prior to the machine losing optimum performance.  
Predictive maintenance utilizes nondestructive testing technologies such as infrared, acoustic, corona detection, vibration analysis, sound level measurements, oil analysis, and other specific online tests. </t>
  </si>
  <si>
    <t>TPM (Total Productive Maintenance)</t>
  </si>
  <si>
    <t>Single Minute Exchange of Die.  Provides a rapid and efficient way of converting a manufacturing process from running the current product to running the next product.</t>
  </si>
  <si>
    <t>ERP (Enterprise Resource Planning)</t>
  </si>
  <si>
    <t>A system to manage all the information and functions of a business or company from shared data stores.
An ERP system typically has modular hardware and software units and "services" that communicate on a local area network. The modular design allows a business to add or reconfigure modules (perhaps from different vendors) while preserving data integrity in one shared database that may be centralized or distributed.</t>
  </si>
  <si>
    <t xml:space="preserve">SWOT Analysis </t>
  </si>
  <si>
    <t xml:space="preserve">Expedited Orders </t>
  </si>
  <si>
    <t xml:space="preserve">Direct Materials </t>
  </si>
  <si>
    <t xml:space="preserve">Safety Stock Inventory </t>
  </si>
  <si>
    <t xml:space="preserve">Build to Stock </t>
  </si>
  <si>
    <t>Non-conforming Material</t>
  </si>
  <si>
    <t xml:space="preserve">Preventative Maintenance </t>
  </si>
  <si>
    <t xml:space="preserve">Predictive Maintenance </t>
  </si>
  <si>
    <t>How do you track the status and location of customer orders?</t>
  </si>
  <si>
    <t>This section pertains to ensuring the supplier has a system in place to receive Deere forecast and firm order requirements and to transfer them to their in house production planning system.</t>
  </si>
  <si>
    <t xml:space="preserve">Schedule Execution </t>
  </si>
  <si>
    <t>Schedule
Execution</t>
  </si>
  <si>
    <t>Work-in-process</t>
  </si>
  <si>
    <t>Any material that has started the manufacturing process but is not yet complete.</t>
  </si>
  <si>
    <t xml:space="preserve">5-S System </t>
  </si>
  <si>
    <t>Finished Goods Inventory</t>
  </si>
  <si>
    <t>Material that is released and ready to ship to the customer.</t>
  </si>
  <si>
    <t xml:space="preserve">Supplier Name: </t>
  </si>
  <si>
    <t xml:space="preserve">Supplier Location: </t>
  </si>
  <si>
    <t xml:space="preserve">Updated Date: </t>
  </si>
  <si>
    <t xml:space="preserve">Supplier Number: </t>
  </si>
  <si>
    <t xml:space="preserve">Lead Assessor: </t>
  </si>
  <si>
    <t>Supplier Completes</t>
  </si>
  <si>
    <t>Question
Number</t>
  </si>
  <si>
    <t>Score</t>
  </si>
  <si>
    <t>Gap Description</t>
  </si>
  <si>
    <t>NCCA
#</t>
  </si>
  <si>
    <t>Target
Date</t>
  </si>
  <si>
    <t>Opportunity for Improvement</t>
  </si>
  <si>
    <t>Actions Taken</t>
  </si>
  <si>
    <t xml:space="preserve">SUPPLIER NAME: </t>
  </si>
  <si>
    <t xml:space="preserve">ASSESSMENT DATE: </t>
  </si>
  <si>
    <t xml:space="preserve">Supplier #: </t>
  </si>
  <si>
    <t xml:space="preserve">Supplier Team-Leader: </t>
  </si>
  <si>
    <t xml:space="preserve">Phone: </t>
  </si>
  <si>
    <t xml:space="preserve">Email: </t>
  </si>
  <si>
    <t xml:space="preserve">Team Members: </t>
  </si>
  <si>
    <t xml:space="preserve">Principle Products: </t>
  </si>
  <si>
    <t xml:space="preserve">Process(es) / Product(s) Assessed: </t>
  </si>
  <si>
    <t>EXECUTIVE SUMMARY</t>
  </si>
  <si>
    <t xml:space="preserve">Strengths: </t>
  </si>
  <si>
    <t xml:space="preserve">General Comments: </t>
  </si>
  <si>
    <t>Strengths</t>
  </si>
  <si>
    <t>Questions less than 3</t>
  </si>
  <si>
    <t>Questions greater than 3</t>
  </si>
  <si>
    <t>TOTAL</t>
  </si>
  <si>
    <t>Target is to have all questions scored a 3 or above.  Engage John Deere Supply Management professionals to address gaps as needed.</t>
  </si>
  <si>
    <t xml:space="preserve"> </t>
  </si>
  <si>
    <t>Labor Planning</t>
  </si>
  <si>
    <t>Documentation/Verbal</t>
  </si>
  <si>
    <t>3. Supply Chain</t>
  </si>
  <si>
    <t>Changeover Time</t>
  </si>
  <si>
    <t>Changeover  Reduction and Batch Sizes</t>
  </si>
  <si>
    <t>Project Planning</t>
  </si>
  <si>
    <r>
      <t xml:space="preserve">Assessment Comments - </t>
    </r>
    <r>
      <rPr>
        <b/>
        <sz val="11"/>
        <color indexed="10"/>
        <rFont val="Arial"/>
        <family val="2"/>
      </rPr>
      <t>Required:</t>
    </r>
    <r>
      <rPr>
        <sz val="11"/>
        <rFont val="Arial"/>
        <family val="2"/>
      </rPr>
      <t xml:space="preserve">  Describe in detail what the supplier used to support their answer</t>
    </r>
  </si>
  <si>
    <t>Example Supporting Evidence
(see Intent tab for clarification)</t>
  </si>
  <si>
    <r>
      <t>Interview Questions</t>
    </r>
    <r>
      <rPr>
        <b/>
        <sz val="11"/>
        <rFont val="Arial"/>
        <family val="2"/>
      </rPr>
      <t xml:space="preserve">
Supplier to demonstrate compliance through examples</t>
    </r>
  </si>
  <si>
    <r>
      <rPr>
        <b/>
        <sz val="11"/>
        <rFont val="Arial"/>
        <family val="2"/>
      </rPr>
      <t>Supplier "Leadership" Lane Owner</t>
    </r>
    <r>
      <rPr>
        <sz val="11"/>
        <rFont val="Arial"/>
        <family val="2"/>
      </rPr>
      <t>:</t>
    </r>
    <r>
      <rPr>
        <sz val="10"/>
        <rFont val="Arial"/>
        <family val="2"/>
      </rPr>
      <t xml:space="preserve">
 Name: 
 Email:
 Phone:</t>
    </r>
  </si>
  <si>
    <t>How do you implement new part programs into production?</t>
  </si>
  <si>
    <t>ASN (Advanced Shipping Notice)</t>
  </si>
  <si>
    <t>APQP (Advanced Quality Product Planning)</t>
  </si>
  <si>
    <t xml:space="preserve">AIAG (The Automotive Industry Action Group) </t>
  </si>
  <si>
    <r>
      <rPr>
        <b/>
        <sz val="11"/>
        <rFont val="Arial"/>
        <family val="2"/>
      </rPr>
      <t>Supplier "Plan the Order" Lane Owner</t>
    </r>
    <r>
      <rPr>
        <sz val="11"/>
        <rFont val="Arial"/>
        <family val="2"/>
      </rPr>
      <t>:</t>
    </r>
    <r>
      <rPr>
        <sz val="10"/>
        <rFont val="Arial"/>
        <family val="2"/>
      </rPr>
      <t xml:space="preserve">
 Name: 
 Email:
 Phone:</t>
    </r>
  </si>
  <si>
    <r>
      <t xml:space="preserve">How do you manage </t>
    </r>
    <r>
      <rPr>
        <u/>
        <sz val="12"/>
        <rFont val="Arial"/>
        <family val="2"/>
      </rPr>
      <t>expedited orders</t>
    </r>
    <r>
      <rPr>
        <sz val="12"/>
        <rFont val="Arial"/>
        <family val="2"/>
      </rPr>
      <t>?</t>
    </r>
  </si>
  <si>
    <r>
      <rPr>
        <b/>
        <sz val="11"/>
        <rFont val="Arial"/>
        <family val="2"/>
      </rPr>
      <t>Supplier "Acquire the Material" Lane Owner</t>
    </r>
    <r>
      <rPr>
        <sz val="11"/>
        <rFont val="Arial"/>
        <family val="2"/>
      </rPr>
      <t>:</t>
    </r>
    <r>
      <rPr>
        <sz val="10"/>
        <rFont val="Arial"/>
        <family val="2"/>
      </rPr>
      <t xml:space="preserve">
 Name: 
 Email:
 Phone:</t>
    </r>
  </si>
  <si>
    <r>
      <rPr>
        <b/>
        <sz val="11"/>
        <rFont val="Arial"/>
        <family val="2"/>
      </rPr>
      <t>Supplier "Make the Order" Lane Owner</t>
    </r>
    <r>
      <rPr>
        <sz val="11"/>
        <rFont val="Arial"/>
        <family val="2"/>
      </rPr>
      <t>:</t>
    </r>
    <r>
      <rPr>
        <sz val="10"/>
        <rFont val="Arial"/>
        <family val="2"/>
      </rPr>
      <t xml:space="preserve">
 Name: 
 Email:
 Phone:</t>
    </r>
  </si>
  <si>
    <r>
      <t xml:space="preserve">Internal vs. external setup documentation
Future continuous improvement documentation
Goals for setup reduction
Impact of past improvements
Documented batch size parameters
Tooling design standards
</t>
    </r>
    <r>
      <rPr>
        <u/>
        <sz val="10"/>
        <rFont val="Arial"/>
        <family val="2"/>
      </rPr>
      <t>SMED</t>
    </r>
    <r>
      <rPr>
        <sz val="10"/>
        <rFont val="Arial"/>
        <family val="2"/>
      </rPr>
      <t xml:space="preserve"> (Single Minute Exchange of Die) documentation</t>
    </r>
  </si>
  <si>
    <r>
      <t xml:space="preserve">Explain your equipment and tooling </t>
    </r>
    <r>
      <rPr>
        <u/>
        <sz val="12"/>
        <rFont val="Arial"/>
        <family val="2"/>
      </rPr>
      <t>preventative maintenance</t>
    </r>
    <r>
      <rPr>
        <sz val="12"/>
        <rFont val="Arial"/>
        <family val="2"/>
      </rPr>
      <t xml:space="preserve"> (PM) program.  </t>
    </r>
  </si>
  <si>
    <t>This is a high-level assessment intended to assess supplier order fulfillment (Delivery) readiness, identify risks, and drive improvements.</t>
  </si>
  <si>
    <t>EXPECTATIONS OF SUPPLIER</t>
  </si>
  <si>
    <t>ASSESSOR INSTRUCTIONS</t>
  </si>
  <si>
    <t>o</t>
  </si>
  <si>
    <t>Prepare for assessment</t>
  </si>
  <si>
    <t>Assign an owner for each section</t>
  </si>
  <si>
    <t>Identify and prepare supporting evidence for each question</t>
  </si>
  <si>
    <t>Ensure availability of key personnel during assessment</t>
  </si>
  <si>
    <t>Comply with other applicable John Deere Documents</t>
  </si>
  <si>
    <t>John Deere Restricted Materials List</t>
  </si>
  <si>
    <t>Purchasing Terms and Conditions</t>
  </si>
  <si>
    <t xml:space="preserve">
o</t>
  </si>
  <si>
    <r>
      <t xml:space="preserve">Action Plan
</t>
    </r>
    <r>
      <rPr>
        <sz val="10"/>
        <rFont val="Arial"/>
        <family val="2"/>
      </rPr>
      <t>(NCCA or Factory Equivalent)</t>
    </r>
  </si>
  <si>
    <r>
      <t xml:space="preserve">Customer </t>
    </r>
    <r>
      <rPr>
        <u/>
        <sz val="11"/>
        <rFont val="Arial"/>
        <family val="2"/>
      </rPr>
      <t>Firm Zones</t>
    </r>
    <r>
      <rPr>
        <sz val="11"/>
        <rFont val="Arial"/>
        <family val="2"/>
      </rPr>
      <t xml:space="preserve">
Safety stock inventory analysis
Finished goods inventory planning process</t>
    </r>
  </si>
  <si>
    <r>
      <t>Continuous improvement plans
Constraint documentation
Overall Equipment Effectiveness (</t>
    </r>
    <r>
      <rPr>
        <u/>
        <sz val="11"/>
        <rFont val="Arial"/>
        <family val="2"/>
      </rPr>
      <t>OEE)</t>
    </r>
    <r>
      <rPr>
        <sz val="11"/>
        <rFont val="Arial"/>
        <family val="2"/>
      </rPr>
      <t xml:space="preserve">
OEE Pareto Chart</t>
    </r>
  </si>
  <si>
    <r>
      <t>OEE</t>
    </r>
    <r>
      <rPr>
        <sz val="11"/>
        <rFont val="Arial"/>
        <family val="2"/>
      </rPr>
      <t xml:space="preserve"> (Operational Equipment Effectiveness) charts
Production status tracking sheets/method
Goal documentation and trend toward the goal
Linearity tracking</t>
    </r>
  </si>
  <si>
    <t>JDPS - Bruce Swanson, Jack Jackson; 
A&amp;T - Andy McLean, Dan Warren
Corporate - Robert Smola
JDES - Beth Lowell</t>
  </si>
  <si>
    <t>What is your plan to maintain customer communication when key personnel are absent?</t>
  </si>
  <si>
    <t xml:space="preserve">Other Supplier Participants: </t>
  </si>
  <si>
    <t>What methods are used to document your Order Fulfillment process flow (Plan the Order, Acquire the Material, Make the Order, Deliver the Order)?
How are these methods used to drive improvement in your organization?</t>
  </si>
  <si>
    <t>● Documented plan to address future labor needs (including: labor skill requirements, expected employee turnover and training time)
● Monitoring of qualified labor in the area can be explained including any impact of changing business conditions
● Verbal explanation of plan's effectiveness for supplier's business</t>
  </si>
  <si>
    <t>Labor planning process
Employment level documentation
Example collaboration with community college, trade union or non-profit agency
Local unemployment data
Application submission data trends
Planning meeting minutes</t>
  </si>
  <si>
    <t>●  Informal planning process</t>
  </si>
  <si>
    <t>● Individual training records are available</t>
  </si>
  <si>
    <t>● Customer communication responsibilities can be verbally explained.</t>
  </si>
  <si>
    <r>
      <t>How do you receive orders from your customers? 
How do you transfer orders into your material requirements planning system (</t>
    </r>
    <r>
      <rPr>
        <u/>
        <sz val="12"/>
        <rFont val="Arial"/>
        <family val="2"/>
      </rPr>
      <t>MRP</t>
    </r>
    <r>
      <rPr>
        <sz val="12"/>
        <rFont val="Arial"/>
        <family val="2"/>
      </rPr>
      <t>) or production planning system?</t>
    </r>
  </si>
  <si>
    <t>● Extensive manual processes  to receive and input customer orders</t>
  </si>
  <si>
    <t>How do you review and prioritize product orders to meet required due dates?
How does this ensure timely customer notification of problems?</t>
  </si>
  <si>
    <t>● Supplier can describe process used to expedite orders</t>
  </si>
  <si>
    <t>● Inventory accuracy is available or can be calculated</t>
  </si>
  <si>
    <t>● Inventory is replenished by a manual system
● Informal process for notifying supplier of  non-conformances</t>
  </si>
  <si>
    <t>How do you communicate orders (firm and forecast) to replenish raw material, purchased components and subcontracted processes to your supply base?</t>
  </si>
  <si>
    <t>● Supplier's order processing  and distribution to supply base is manual</t>
  </si>
  <si>
    <t>● Supplier selection process can be verbalized</t>
  </si>
  <si>
    <r>
      <t xml:space="preserve">What is your process for selecting suppliers of </t>
    </r>
    <r>
      <rPr>
        <u/>
        <sz val="12"/>
        <rFont val="Arial"/>
        <family val="2"/>
      </rPr>
      <t>direct materials</t>
    </r>
    <r>
      <rPr>
        <sz val="12"/>
        <rFont val="Arial"/>
        <family val="2"/>
      </rPr>
      <t xml:space="preserve"> (raw material, purchased components and subcontracted processes)?</t>
    </r>
  </si>
  <si>
    <t>● Informal system in place to monitor and provide performance feedback to the supply base</t>
  </si>
  <si>
    <t>● Informal system in place to review supplier capacity</t>
  </si>
  <si>
    <t>How do you review your supply base's order fulfillment capabilities (capacity and lead-time) including raw material, components and outsourced processes?</t>
  </si>
  <si>
    <t>● Customer increases to demand are addressed on an individual basis</t>
  </si>
  <si>
    <t>How do you identify, locate and protect raw material and purchased components?
How do you manage incoming material expiration dates?</t>
  </si>
  <si>
    <t>● Safety stock is determined through experience</t>
  </si>
  <si>
    <t>What actions do you take when forecasted demand exceeds available production capacity?
Are you able to meet demand during peak production periods?</t>
  </si>
  <si>
    <t>● Production status of orders can be determined</t>
  </si>
  <si>
    <r>
      <t>How do you measure how closely your actual production aligns with your production schedule (</t>
    </r>
    <r>
      <rPr>
        <u/>
        <sz val="12"/>
        <rFont val="Arial"/>
        <family val="2"/>
      </rPr>
      <t>Schedule Execution</t>
    </r>
    <r>
      <rPr>
        <sz val="12"/>
        <rFont val="Arial"/>
        <family val="2"/>
      </rPr>
      <t>)?
How are variations from the planned schedule handled to prevent impact on delivery?</t>
    </r>
  </si>
  <si>
    <t>●  Data is available to calculate schedule execution</t>
  </si>
  <si>
    <t>● Non-conforming material rate measured</t>
  </si>
  <si>
    <t>● General storage area
● Material can be found</t>
  </si>
  <si>
    <t>● Tools and work instructions available at work station</t>
  </si>
  <si>
    <t>● Changeover times are estimated</t>
  </si>
  <si>
    <t>Notify lead assessor of any specific requirements of entry to facility such as personal protective equipment, confidentiality agreements, multiple manufacturing locations, etc.</t>
  </si>
  <si>
    <t>● Limited continuous improvement</t>
  </si>
  <si>
    <t>Material that is out of specification or defective.</t>
  </si>
  <si>
    <t>Framework for measuring the efficiency and effectiveness of a process, by breaking it down into three constituents (Availability, Performance, and Quality).</t>
  </si>
  <si>
    <t>Order Fulfillment</t>
  </si>
  <si>
    <t>Complete process from the receipt of an order to the delivery to the customer.</t>
  </si>
  <si>
    <t xml:space="preserve">Strategic planning tool used to evaluate Strengths, Weaknesses, Opportunities, and Threats involved in a project or venture. </t>
  </si>
  <si>
    <t>A non-profit group to improve the quality of automotive and industrial manufacturers. Website: AIAG.ORG</t>
  </si>
  <si>
    <t>A program management process to ensure proper development and timing actives for new programs.</t>
  </si>
  <si>
    <t>A build-ahead production approach where an inventory of finished goods are shipped upon the receipt of an order.</t>
  </si>
  <si>
    <t>The time required to change from running one part number to running the next part number.  This includes all actives from the last good part run of the first part number to the first good part of the second part number as well as any required process and first part inspection activities.</t>
  </si>
  <si>
    <t>Factors that are specific and key to the way a company operates. These factors will provide customer benefit, be difficult to imitate, and may be applied to many products and markets.</t>
  </si>
  <si>
    <t>Bottleneck</t>
  </si>
  <si>
    <t>See constraint</t>
  </si>
  <si>
    <t>Constraint</t>
  </si>
  <si>
    <t>The process or machine  that limits the output of a value stream.  Every value stream has a constraint.</t>
  </si>
  <si>
    <r>
      <t xml:space="preserve">Have you identified your production </t>
    </r>
    <r>
      <rPr>
        <u/>
        <sz val="12"/>
        <rFont val="Arial"/>
        <family val="2"/>
      </rPr>
      <t>constraints</t>
    </r>
    <r>
      <rPr>
        <sz val="12"/>
        <rFont val="Arial"/>
        <family val="2"/>
      </rPr>
      <t xml:space="preserve">?
How do you prevent disruption to customer orders despite these constraints? </t>
    </r>
  </si>
  <si>
    <r>
      <t xml:space="preserve">● Production </t>
    </r>
    <r>
      <rPr>
        <u/>
        <sz val="11"/>
        <rFont val="Arial"/>
        <family val="2"/>
      </rPr>
      <t>bottlenecks</t>
    </r>
    <r>
      <rPr>
        <sz val="11"/>
        <rFont val="Arial"/>
        <family val="2"/>
      </rPr>
      <t>/ constraints are known
● Verbal plan to address constraints</t>
    </r>
  </si>
  <si>
    <t>Training Matrix</t>
  </si>
  <si>
    <r>
      <t xml:space="preserve">How do you determine </t>
    </r>
    <r>
      <rPr>
        <u/>
        <sz val="12"/>
        <rFont val="Arial"/>
        <family val="2"/>
      </rPr>
      <t>changeover (setup) times</t>
    </r>
    <r>
      <rPr>
        <sz val="12"/>
        <rFont val="Arial"/>
        <family val="2"/>
      </rPr>
      <t xml:space="preserve"> and </t>
    </r>
    <r>
      <rPr>
        <u/>
        <sz val="12"/>
        <rFont val="Arial"/>
        <family val="2"/>
      </rPr>
      <t>batch sizes</t>
    </r>
    <r>
      <rPr>
        <sz val="12"/>
        <rFont val="Arial"/>
        <family val="2"/>
      </rPr>
      <t xml:space="preserve">?
What activities are performed to ensure appropriate </t>
    </r>
    <r>
      <rPr>
        <u/>
        <sz val="12"/>
        <rFont val="Arial"/>
        <family val="2"/>
      </rPr>
      <t>changeover times</t>
    </r>
    <r>
      <rPr>
        <sz val="12"/>
        <rFont val="Arial"/>
        <family val="2"/>
      </rPr>
      <t xml:space="preserve"> and batch sizes?</t>
    </r>
  </si>
  <si>
    <t>Batch Size</t>
  </si>
  <si>
    <t>The number of parts produced before changing to the next part number.  Also know as lot size.</t>
  </si>
  <si>
    <t>JDPS - Bruce Swanson, Jack Jackson; 
A&amp;T -  Dan Warren
Corporate - Robert Smola
JDES - Beth Lowell</t>
  </si>
  <si>
    <t>Rewrite of questions and scoring criteria based upon feedback from users.  Updated questions: Leadership 2.2, 3.2, 4.1; Acquire the Material 1.3, 3.3, 3.4; Make the Order 1.1, 2.5, 3.3
Added questions 2.3 and 2.4 to Leadership
Rearranged columns in scoring sections to facilitate using on an overhead projector
Updated Scoring Summary
Added Instructions
Updated Action Plan
Added Action Plan tab to print Macros
Updated Termology
Converted Scoring scale to bullet points.</t>
  </si>
  <si>
    <t>Updated all sections due to feeback from pilot session of OFRA assessors class.
Removed Negatives from Likert. 
Rewrote print macros so page numbers are correct.</t>
  </si>
  <si>
    <t>JDPS-Bruce Swanson</t>
  </si>
  <si>
    <t>Corrected formatting so that comments will wrap in the cell.  Corrected conditional formatting in comments on Leadership 3.1.  Corrected scoring total in Leadership section. Changed number formatting in Action plan tab for supplier number.</t>
  </si>
  <si>
    <t>APQP documents
Project planning records and documentation
Gantt Charts
Management gate review meeting minutes
Overall project portfolio timing plan
Pre-production part schedules
List of current returnable containers in use
Returnable container contact list
Alternate packaging list
Packaging/logistics issues analysis example</t>
  </si>
  <si>
    <t>How do you manage the life cycle of tools to ensure customer requirements at all stages of production?</t>
  </si>
  <si>
    <t xml:space="preserve">● Process to track tooling life cycle can be verbalized 
● No metrics tracked
</t>
  </si>
  <si>
    <t>Tooling life cycle management
Tooling life trending
Metrics</t>
  </si>
  <si>
    <t>● Aware of potential risks to the business</t>
  </si>
  <si>
    <t>● Risks are identified and handled reactively</t>
  </si>
  <si>
    <t>1. Crisis Management</t>
  </si>
  <si>
    <t xml:space="preserve">Mitigation Planning
Internal  </t>
  </si>
  <si>
    <t>●  Internal risks can be explained
●  Employees are not trained on escalation rules/processes</t>
  </si>
  <si>
    <t>● Process to manage and inspect tooling regularly can be verbalized (Including service and spare parts)
● There is a plan to ensure tooling is capable of producing service and spare parts</t>
  </si>
  <si>
    <t xml:space="preserve">Risk Readiness </t>
  </si>
  <si>
    <t>● Contingency plans are documented and cover most identified risks 
● Explanation of plans effectiveness
● Plan includes most catastrophic events but missing personnel contact information
● Plan accounts for loss of building</t>
  </si>
  <si>
    <t>Geographic Risk</t>
  </si>
  <si>
    <t xml:space="preserve">How do you define a low volume order? 
How do you manage low volume/service orders? 
</t>
  </si>
  <si>
    <t>Tooling Life Cycle</t>
  </si>
  <si>
    <t>Tooling Life</t>
  </si>
  <si>
    <t>Indicator</t>
  </si>
  <si>
    <t xml:space="preserve">gv </t>
  </si>
  <si>
    <t>gv+</t>
  </si>
  <si>
    <t>end</t>
  </si>
  <si>
    <t>Order Fulfillment Risk Identification</t>
  </si>
  <si>
    <t xml:space="preserve">How do you manage your suppliers order fulfillment risk  (Including geographic risk, political unrest, etc.)
</t>
  </si>
  <si>
    <t>OF Community of Practice</t>
  </si>
  <si>
    <t xml:space="preserve">Delivery questions rolled up to likerts in Leadership and Plan the order. Risk tab and Summary added. </t>
  </si>
  <si>
    <t>JDPS - Jack Jackson
Corporate - Robert Smola, Samantha Richardson</t>
  </si>
  <si>
    <t>● Verbal explanation of planning for future labor needs</t>
  </si>
  <si>
    <t>Escalation Rules and Procedures</t>
  </si>
  <si>
    <t xml:space="preserve">A set of guidelines to be followed for raising awareness of issues to management. </t>
  </si>
  <si>
    <t>Incident Logs</t>
  </si>
  <si>
    <t>Risk Mitigation Continuous Improvement (CI) Tracking</t>
  </si>
  <si>
    <t>Continuous Improvement tracking to improve risk mitigation or business continuity plans.
- Previous risk exposure should be included in the CI Tracking sheet and mitigation plan creation</t>
  </si>
  <si>
    <r>
      <rPr>
        <sz val="11"/>
        <color indexed="10"/>
        <rFont val="Arial"/>
        <family val="2"/>
      </rPr>
      <t>● All of a "3"</t>
    </r>
    <r>
      <rPr>
        <sz val="11"/>
        <rFont val="Arial"/>
        <family val="2"/>
      </rPr>
      <t xml:space="preserve">
● Project plan per Advanced Product Quality Planning (APQP) per Automotive Industries Action Group (</t>
    </r>
    <r>
      <rPr>
        <u/>
        <sz val="11"/>
        <rFont val="Arial"/>
        <family val="2"/>
      </rPr>
      <t>AIAG)</t>
    </r>
    <r>
      <rPr>
        <sz val="11"/>
        <rFont val="Arial"/>
        <family val="2"/>
      </rPr>
      <t xml:space="preserve"> standards
● Root cause analysis and improvements provided for packaging
● Alternate packaging defined for returnable containers
● Documented packaging for </t>
    </r>
    <r>
      <rPr>
        <b/>
        <sz val="11"/>
        <rFont val="Arial"/>
        <family val="2"/>
      </rPr>
      <t>all</t>
    </r>
    <r>
      <rPr>
        <sz val="11"/>
        <rFont val="Arial"/>
        <family val="2"/>
      </rPr>
      <t xml:space="preserve"> part numbers</t>
    </r>
  </si>
  <si>
    <r>
      <t xml:space="preserve">● Supplier compares customer firm zone requirement to their lead time  (lead time &gt; customer firm zone = safety stock) 
● Safety Stock inventory levels are determined </t>
    </r>
    <r>
      <rPr>
        <b/>
        <sz val="11"/>
        <rFont val="Arial"/>
        <family val="2"/>
      </rPr>
      <t>through analysis of order fulfillment system data</t>
    </r>
  </si>
  <si>
    <r>
      <rPr>
        <sz val="11"/>
        <rFont val="Arial"/>
        <family val="2"/>
      </rPr>
      <t xml:space="preserve">● </t>
    </r>
    <r>
      <rPr>
        <u/>
        <sz val="11"/>
        <rFont val="Arial"/>
        <family val="2"/>
      </rPr>
      <t>Schedule Execution</t>
    </r>
    <r>
      <rPr>
        <sz val="11"/>
        <rFont val="Arial"/>
        <family val="2"/>
      </rPr>
      <t xml:space="preserve"> is tracked and compared to set goals
● Action plans established when goals are not met
● Schedule Execution has </t>
    </r>
    <r>
      <rPr>
        <b/>
        <sz val="11"/>
        <rFont val="Arial"/>
        <family val="2"/>
      </rPr>
      <t>minimal impact</t>
    </r>
    <r>
      <rPr>
        <sz val="11"/>
        <rFont val="Arial"/>
        <family val="2"/>
      </rPr>
      <t xml:space="preserve"> on delivery and can be demonstrated  </t>
    </r>
  </si>
  <si>
    <r>
      <t xml:space="preserve">●  Production metrics are shared with employees
● Current status to achieving goals is known at least on a </t>
    </r>
    <r>
      <rPr>
        <b/>
        <sz val="11"/>
        <rFont val="Arial"/>
        <family val="2"/>
      </rPr>
      <t>monthly</t>
    </r>
    <r>
      <rPr>
        <sz val="11"/>
        <rFont val="Arial"/>
        <family val="2"/>
      </rPr>
      <t xml:space="preserve"> basis</t>
    </r>
  </si>
  <si>
    <r>
      <rPr>
        <sz val="11"/>
        <color indexed="10"/>
        <rFont val="Arial"/>
        <family val="2"/>
      </rPr>
      <t>● All of a "3"</t>
    </r>
    <r>
      <rPr>
        <sz val="11"/>
        <rFont val="Arial"/>
        <family val="2"/>
      </rPr>
      <t xml:space="preserve">
● Changeover times are known and accurate
● Changeover reduction techniques are utilized
● Effectiveness of changeover reduction projects demonstrated
● Batch sizes are determined using </t>
    </r>
    <r>
      <rPr>
        <b/>
        <sz val="11"/>
        <rFont val="Arial"/>
        <family val="2"/>
      </rPr>
      <t>documented parameters</t>
    </r>
  </si>
  <si>
    <t xml:space="preserve">Current Contingency (Business Continuity Plans; BCP) plan for each risk
Current Action owners and contacts
Training
</t>
  </si>
  <si>
    <r>
      <t xml:space="preserve">● A crisis team has been established and is active
● </t>
    </r>
    <r>
      <rPr>
        <u/>
        <sz val="11"/>
        <rFont val="Arial"/>
        <family val="2"/>
      </rPr>
      <t>Table top exercises</t>
    </r>
    <r>
      <rPr>
        <sz val="11"/>
        <rFont val="Arial"/>
        <family val="2"/>
      </rPr>
      <t xml:space="preserve"> are regularly utilized to ensure plans can quickly and efficiently be executed
● Employees have been trained and understand established escalation rules</t>
    </r>
  </si>
  <si>
    <t>Escalation rules /procedures
Current Training documents 
Crisis Team information: Current
Incident Log/Tracking
Current Contingency (Business Continuity Plans; BCP) plan for each risk</t>
  </si>
  <si>
    <r>
      <t xml:space="preserve">How do you identify order fulfillment risk?
Have you identified high risk, single source, single machine suppliers? 
(A process shall be in place that ensures prompt communication to the customer of any risk that could affect their operations and impact delivery </t>
    </r>
    <r>
      <rPr>
        <b/>
        <sz val="12"/>
        <rFont val="Arial"/>
        <family val="2"/>
      </rPr>
      <t>as soon as it is identified</t>
    </r>
    <r>
      <rPr>
        <sz val="12"/>
        <rFont val="Arial"/>
        <family val="2"/>
      </rPr>
      <t>)</t>
    </r>
  </si>
  <si>
    <t>Robust contingency plans 
Risk Mitigation CI tracking  
Supplier Risk assessments
Prioritization sheets 
Supplier sourcing criteria
SWOT Analysis 
Current Contingency (Business Continuity Plans; BCP) plan for each risk</t>
  </si>
  <si>
    <t>● Risk assessments are executed at all new/potential suppliers prior to sourcing
● Supplier contingency plans are communicated and reviewed annually with high risk suppliers</t>
  </si>
  <si>
    <t>Risk Assessments
Supplier Contingency Plans 
Dual Sourcing Strategies
Current Contingency (Business Continuity Plans; BCP) plan for each risk</t>
  </si>
  <si>
    <t>How do you plan for future labor needs? (Assuming production schedules are volatile)</t>
  </si>
  <si>
    <r>
      <rPr>
        <b/>
        <sz val="11"/>
        <rFont val="Arial"/>
        <family val="2"/>
      </rPr>
      <t>Supplier "Risk Readiness" Lane Owner</t>
    </r>
    <r>
      <rPr>
        <sz val="11"/>
        <rFont val="Arial"/>
        <family val="2"/>
      </rPr>
      <t>:</t>
    </r>
    <r>
      <rPr>
        <sz val="10"/>
        <rFont val="Arial"/>
        <family val="2"/>
      </rPr>
      <t xml:space="preserve">
 Name: 
 Email:
 Phone:</t>
    </r>
  </si>
  <si>
    <r>
      <rPr>
        <sz val="11"/>
        <color indexed="10"/>
        <rFont val="Arial"/>
        <family val="2"/>
      </rPr>
      <t>● All of a "3"</t>
    </r>
    <r>
      <rPr>
        <sz val="11"/>
        <rFont val="Arial"/>
        <family val="2"/>
      </rPr>
      <t xml:space="preserve">
● Order processing and transmission to the supply base is integrated and electronic
● Lost orders </t>
    </r>
    <r>
      <rPr>
        <b/>
        <sz val="11"/>
        <rFont val="Arial"/>
        <family val="2"/>
      </rPr>
      <t>do not</t>
    </r>
    <r>
      <rPr>
        <sz val="11"/>
        <rFont val="Arial"/>
        <family val="2"/>
      </rPr>
      <t xml:space="preserve"> impact manufacturing operations</t>
    </r>
  </si>
  <si>
    <r>
      <rPr>
        <sz val="11"/>
        <color indexed="10"/>
        <rFont val="Arial"/>
        <family val="2"/>
      </rPr>
      <t xml:space="preserve">
● All of a "3"</t>
    </r>
    <r>
      <rPr>
        <sz val="11"/>
        <rFont val="Arial"/>
        <family val="2"/>
      </rPr>
      <t xml:space="preserve">
● All storage locations are uniquely identified and properly labeled
 </t>
    </r>
    <r>
      <rPr>
        <sz val="11"/>
        <rFont val="Arial"/>
        <family val="2"/>
      </rPr>
      <t xml:space="preserve">
● Automated system prevents use of expired material</t>
    </r>
  </si>
  <si>
    <r>
      <rPr>
        <sz val="11"/>
        <color indexed="10"/>
        <rFont val="Arial"/>
        <family val="2"/>
      </rPr>
      <t>● All of a "3"</t>
    </r>
    <r>
      <rPr>
        <sz val="11"/>
        <rFont val="Arial"/>
        <family val="2"/>
      </rPr>
      <t xml:space="preserve">
● Collaboration with customers to establish safety stock levels 
● Safety stock inventory levels are adjusted as </t>
    </r>
    <r>
      <rPr>
        <b/>
        <sz val="11"/>
        <rFont val="Arial"/>
        <family val="2"/>
      </rPr>
      <t>business conditions change</t>
    </r>
  </si>
  <si>
    <r>
      <rPr>
        <sz val="11"/>
        <color indexed="10"/>
        <rFont val="Arial"/>
        <family val="2"/>
      </rPr>
      <t>● All of a "3"</t>
    </r>
    <r>
      <rPr>
        <sz val="11"/>
        <rFont val="Arial"/>
        <family val="2"/>
      </rPr>
      <t xml:space="preserve">
● Supplier tracks and can demonstrate process improvement driven by Operational Equipment Effectiveness (</t>
    </r>
    <r>
      <rPr>
        <u/>
        <sz val="11"/>
        <rFont val="Arial"/>
        <family val="2"/>
      </rPr>
      <t>OEE</t>
    </r>
    <r>
      <rPr>
        <sz val="11"/>
        <rFont val="Arial"/>
        <family val="2"/>
      </rPr>
      <t>)
● Takt times are known and updated regularly</t>
    </r>
  </si>
  <si>
    <r>
      <rPr>
        <sz val="11"/>
        <color indexed="10"/>
        <rFont val="Arial"/>
        <family val="2"/>
      </rPr>
      <t>● All of a "3"</t>
    </r>
    <r>
      <rPr>
        <sz val="11"/>
        <rFont val="Arial"/>
        <family val="2"/>
      </rPr>
      <t xml:space="preserve">
● Customer forecast is reviewed </t>
    </r>
    <r>
      <rPr>
        <b/>
        <sz val="11"/>
        <rFont val="Arial"/>
        <family val="2"/>
      </rPr>
      <t xml:space="preserve">weekly </t>
    </r>
    <r>
      <rPr>
        <sz val="11"/>
        <rFont val="Arial"/>
        <family val="2"/>
      </rPr>
      <t xml:space="preserve">and compared to available capacity
</t>
    </r>
    <r>
      <rPr>
        <sz val="11"/>
        <rFont val="Arial"/>
        <family val="2"/>
      </rPr>
      <t xml:space="preserve">
● Documented plan to ensure peak demand will be met
</t>
    </r>
  </si>
  <si>
    <r>
      <rPr>
        <sz val="11"/>
        <color indexed="10"/>
        <rFont val="Arial"/>
        <family val="2"/>
      </rPr>
      <t>● All of a "3"</t>
    </r>
    <r>
      <rPr>
        <sz val="11"/>
        <rFont val="Arial"/>
        <family val="2"/>
      </rPr>
      <t xml:space="preserve">
</t>
    </r>
    <r>
      <rPr>
        <sz val="11"/>
        <rFont val="Arial"/>
        <family val="2"/>
      </rPr>
      <t xml:space="preserve">
● Current status to achieving goals is known on a </t>
    </r>
    <r>
      <rPr>
        <b/>
        <sz val="11"/>
        <rFont val="Arial"/>
        <family val="2"/>
      </rPr>
      <t>weekly</t>
    </r>
    <r>
      <rPr>
        <sz val="11"/>
        <rFont val="Arial"/>
        <family val="2"/>
      </rPr>
      <t xml:space="preserve"> basis
● OEE updated daily with established goals
● Established goals are consistently met</t>
    </r>
  </si>
  <si>
    <t>How do you manage your environmental, geographical, and political risk? 
(Includes Natural disaster, political unrest, war, utility outages, logistical legislation, etc.)</t>
  </si>
  <si>
    <t xml:space="preserve">5 Criterea Likerts modified to eliminate repeats of 3 criteria. </t>
  </si>
  <si>
    <t>JDPS - Jack Jackson</t>
  </si>
  <si>
    <t>Must meet the scoring criteria of a "1" and any part of a "3".</t>
  </si>
  <si>
    <r>
      <rPr>
        <sz val="11"/>
        <color indexed="10"/>
        <rFont val="Arial"/>
        <family val="2"/>
      </rPr>
      <t xml:space="preserve">● All of a "3"
</t>
    </r>
    <r>
      <rPr>
        <sz val="11"/>
        <rFont val="Arial"/>
        <family val="2"/>
      </rPr>
      <t xml:space="preserve">
● EDI capable
● Customer requirements are automatically integrated into MRP or ERP system 
● System is updated at least weekly
● Minimal human interactions to input customer orders
● ASN Accuracy is tracked and documented
● ASN is error-proofed to eliminate mistakes</t>
    </r>
  </si>
  <si>
    <t>OF Risk Assessment - Intent</t>
  </si>
  <si>
    <t>Order Fulfillment (OF) Risk Assessment</t>
  </si>
  <si>
    <t>JOHN DEERE OF Risk Assessment</t>
  </si>
  <si>
    <t>Notify Corporate compliance of potential nonconformance to the supplier code of conduct or restricted materials list.</t>
  </si>
  <si>
    <t xml:space="preserve">
● Supplier's contingency plans are reviewed at the time of quote or when business is awarded </t>
  </si>
  <si>
    <t>Checkbox Likert added. Minor formating changes
Name changed to Order Fulfillment Risk Readiness</t>
  </si>
  <si>
    <t xml:space="preserve">● Customer forecast is reviewed regularly
</t>
  </si>
  <si>
    <t>● Documentation of production bottlenecks/ constraints 
● Documented plan to address constraint operations  
● Explanation of plan's effectiveness</t>
  </si>
  <si>
    <t>●  Production metrics are shared with employees upon request</t>
  </si>
  <si>
    <r>
      <rPr>
        <sz val="11"/>
        <color indexed="10"/>
        <rFont val="Arial"/>
        <family val="2"/>
      </rPr>
      <t>● All of a "3"</t>
    </r>
    <r>
      <rPr>
        <sz val="11"/>
        <rFont val="Arial"/>
        <family val="2"/>
      </rPr>
      <t xml:space="preserve">
● Plan includes all personnel and external contact information
● Back up manufacturing has been identified and PPAP'd
● Supplier regularly reviews and practices plan
● Plan allows proactive and timely communication with customers and suppliers
● Contingency plans are stored on the system and action owners maintain a hard copy for use in crisis</t>
    </r>
  </si>
  <si>
    <r>
      <rPr>
        <sz val="11"/>
        <color indexed="10"/>
        <rFont val="Arial"/>
        <family val="2"/>
      </rPr>
      <t>● All of a "3"</t>
    </r>
    <r>
      <rPr>
        <sz val="11"/>
        <rFont val="Arial"/>
        <family val="2"/>
      </rPr>
      <t xml:space="preserve">
●  Internal crisis teams have been identified and may be separated by functional area
●  Training is provided and all employees are aware of escalation rules and processes
●  </t>
    </r>
    <r>
      <rPr>
        <u/>
        <sz val="11"/>
        <rFont val="Arial"/>
        <family val="2"/>
      </rPr>
      <t>Incident logs</t>
    </r>
    <r>
      <rPr>
        <sz val="11"/>
        <rFont val="Arial"/>
        <family val="2"/>
      </rPr>
      <t xml:space="preserve"> are maintained and there is evidence they are used for plan improvements
● Table top exercises are utilized quarterly to ensure plans can quickly and efficiently be executed</t>
    </r>
  </si>
  <si>
    <r>
      <rPr>
        <sz val="11"/>
        <color indexed="10"/>
        <rFont val="Arial"/>
        <family val="2"/>
      </rPr>
      <t>● All of a "3"</t>
    </r>
    <r>
      <rPr>
        <sz val="11"/>
        <rFont val="Arial"/>
        <family val="2"/>
      </rPr>
      <t xml:space="preserve">
● Risk committee or council is in place
● Company and functional risks have been identified, 
● Responsibilities assigned, and priorities set for communication, resources and investment for potential disruptions
● System/Sourcing strategy improvements can be demonstrated
● Risk probability -Severity measurements are documented and improvements can be demonstrated </t>
    </r>
  </si>
  <si>
    <r>
      <rPr>
        <sz val="11"/>
        <color indexed="10"/>
        <rFont val="Arial"/>
        <family val="2"/>
      </rPr>
      <t>● All of a "3"</t>
    </r>
    <r>
      <rPr>
        <sz val="11"/>
        <rFont val="Arial"/>
        <family val="2"/>
      </rPr>
      <t xml:space="preserve">
● Existing suppliers that do not have robust contingency plans are placed on business hold
● All Supplier's contingency plans are communicated and reviewed annually
●  In-house contingency plans mitigate risk with dual sourcing, inventories, etc.
● Robust contingency plans are required of all suppliers</t>
    </r>
  </si>
  <si>
    <r>
      <t xml:space="preserve">
</t>
    </r>
    <r>
      <rPr>
        <sz val="11"/>
        <color indexed="10"/>
        <rFont val="Arial"/>
        <family val="2"/>
      </rPr>
      <t>● All of a "3"</t>
    </r>
    <r>
      <rPr>
        <sz val="11"/>
        <rFont val="Arial"/>
        <family val="2"/>
      </rPr>
      <t xml:space="preserve">
● Documentation  of plan's effectiveness for supplier's business
● Proactive collaboration for developing future employees</t>
    </r>
  </si>
  <si>
    <r>
      <rPr>
        <sz val="11"/>
        <color indexed="10"/>
        <rFont val="Arial"/>
        <family val="2"/>
      </rPr>
      <t>● All of a "3"</t>
    </r>
    <r>
      <rPr>
        <sz val="11"/>
        <rFont val="Arial"/>
        <family val="2"/>
      </rPr>
      <t xml:space="preserve">
● Documented process to manage and inspect tooling regularly (including service and spare parts) 
● Process provides adequate time to notify customers prior to lapse in delivery
● Process tracks:
  - lifecycle
  - Current status
  - Rework history
  - Ownership
  - Authorizations
  - Bill of materials
  - etc. </t>
    </r>
  </si>
  <si>
    <t>Store completed assessment in the Supplier Qualification System (SQS)</t>
  </si>
  <si>
    <t>General comments</t>
  </si>
  <si>
    <t>ORDER FULFILLMENT READINESS</t>
  </si>
  <si>
    <t>RISK READINESS</t>
  </si>
  <si>
    <t>Gaps</t>
  </si>
  <si>
    <t>Percent achieved</t>
  </si>
  <si>
    <t>Company Management, Employee representative, Safety Coordinator</t>
  </si>
  <si>
    <t>Company Management, Employee representative, Risk Manager</t>
  </si>
  <si>
    <t>Supply Base Contingency Planning</t>
  </si>
  <si>
    <t>Company Management, Supply Management, Materials Manager</t>
  </si>
  <si>
    <t>This category ensures the supplier has a system in place to receive Deere forecast and firm order requirements and to transfer this information to their in-house production planning system. (4 Questions)</t>
  </si>
  <si>
    <t>This category ensures the supplier has a replenishment system with its supply base to ensure raw material and purchased components are available when needed. (9 Questions)</t>
  </si>
  <si>
    <t>This category includes all activities the supplier performs after it authorizes production and concludes with the completed order staged for pickup. (12 Questions)</t>
  </si>
  <si>
    <t>Audit #:</t>
  </si>
  <si>
    <t xml:space="preserve">Achieved Points Total </t>
  </si>
  <si>
    <t>Major NC</t>
  </si>
  <si>
    <t>John Deere Assessor</t>
  </si>
  <si>
    <t>OPPORTUNITIES FOR IMPROVEMENT
Action plans are not required for these items.</t>
  </si>
  <si>
    <t>OF CoP Leads</t>
  </si>
  <si>
    <t xml:space="preserve">Updated formatting. Adjusted formulas to ensure scores adjust properly with questions scored "N/A".
Added "N/A" to Risk Assessment questions
Removed two scoring summary tabs and combined to one. 
Added line for more team members
Added "Audit #" field on scoring summary page. - This will be populated by the system for assessments generated by new supplier add process. </t>
  </si>
  <si>
    <t>JDPS - Jack Jackson, David Munoz</t>
  </si>
  <si>
    <t>Assessment Date:</t>
  </si>
  <si>
    <t>Address:</t>
  </si>
  <si>
    <t>Position:</t>
  </si>
  <si>
    <t>N/A</t>
  </si>
  <si>
    <t xml:space="preserve">Mitigation Planning Internal  </t>
  </si>
  <si>
    <t>OF Risk Identification</t>
  </si>
  <si>
    <t>Supply Base C.P.</t>
  </si>
  <si>
    <t>● Limited documentation of process flow</t>
  </si>
  <si>
    <r>
      <t xml:space="preserve">● Detailed </t>
    </r>
    <r>
      <rPr>
        <u/>
        <sz val="11"/>
        <rFont val="Arial"/>
        <family val="2"/>
      </rPr>
      <t>value stream maps</t>
    </r>
    <r>
      <rPr>
        <sz val="11"/>
        <rFont val="Arial"/>
        <family val="2"/>
      </rPr>
      <t xml:space="preserve"> (VSM) or equivalent are available for at least </t>
    </r>
    <r>
      <rPr>
        <b/>
        <sz val="11"/>
        <rFont val="Arial"/>
        <family val="2"/>
      </rPr>
      <t>one</t>
    </r>
    <r>
      <rPr>
        <sz val="11"/>
        <rFont val="Arial"/>
        <family val="2"/>
      </rPr>
      <t xml:space="preserve"> product line
● Documentation is current and includes Plan, Acquire, Make and Deliver steps
● VSM or equivalent includes </t>
    </r>
    <r>
      <rPr>
        <b/>
        <sz val="11"/>
        <rFont val="Arial"/>
        <family val="2"/>
      </rPr>
      <t>most</t>
    </r>
    <r>
      <rPr>
        <sz val="11"/>
        <rFont val="Arial"/>
        <family val="2"/>
      </rPr>
      <t xml:space="preserve"> of the information required to calculate MCT response 
● Supplier can demonstrate improvement driven from VSM or equivalent</t>
    </r>
  </si>
  <si>
    <t>What measurements do you use to monitor and improve your operational performance?</t>
  </si>
  <si>
    <r>
      <rPr>
        <sz val="11"/>
        <color indexed="10"/>
        <rFont val="Arial"/>
        <family val="2"/>
      </rPr>
      <t>● All of a "3"</t>
    </r>
    <r>
      <rPr>
        <sz val="11"/>
        <rFont val="Arial"/>
        <family val="2"/>
      </rPr>
      <t xml:space="preserve">
●  Documented acknowledgement of suggestion receipt and final status to submitter
● Formal process utilized to track suggestions through closure</t>
    </r>
  </si>
  <si>
    <t>● Relationship owners and backups are assigned for each customer 
● Customer service processes can be verbally verified with multiple employees</t>
  </si>
  <si>
    <r>
      <rPr>
        <sz val="11"/>
        <color indexed="10"/>
        <rFont val="Arial"/>
        <family val="2"/>
      </rPr>
      <t xml:space="preserve">● All of a "3"
</t>
    </r>
    <r>
      <rPr>
        <sz val="11"/>
        <rFont val="Arial"/>
        <family val="2"/>
      </rPr>
      <t xml:space="preserve">
● Formal system is in place to provide coverage during employee absence
● Documented work instructions including contact names and required duties</t>
    </r>
  </si>
  <si>
    <t>JDSN Contacts Update
Relationship Owner documentation
Voice of the Customer documentation
Performance Feedback Surveys
ISO Procedures
Office Work Instructions</t>
  </si>
  <si>
    <r>
      <t xml:space="preserve">● Web-EDI capable
● Supplier can receive and process customer requirements electronically 
● Receipt of orders is not completely integrated with the in-house </t>
    </r>
    <r>
      <rPr>
        <u/>
        <sz val="11"/>
        <rFont val="Arial"/>
        <family val="2"/>
      </rPr>
      <t>MRP</t>
    </r>
    <r>
      <rPr>
        <sz val="11"/>
        <rFont val="Arial"/>
        <family val="2"/>
      </rPr>
      <t xml:space="preserve"> or </t>
    </r>
    <r>
      <rPr>
        <u/>
        <sz val="11"/>
        <rFont val="Arial"/>
        <family val="2"/>
      </rPr>
      <t>ERP</t>
    </r>
    <r>
      <rPr>
        <sz val="11"/>
        <rFont val="Arial"/>
        <family val="2"/>
      </rPr>
      <t xml:space="preserve"> system
● Several effective manual interactions are used to input customer orders
● ASN Capable</t>
    </r>
  </si>
  <si>
    <t>Order Management and Scheduling</t>
  </si>
  <si>
    <r>
      <rPr>
        <sz val="11"/>
        <color indexed="10"/>
        <rFont val="Arial"/>
        <family val="2"/>
      </rPr>
      <t>● All of a "3"</t>
    </r>
    <r>
      <rPr>
        <sz val="11"/>
        <rFont val="Arial"/>
        <family val="2"/>
      </rPr>
      <t xml:space="preserve">
● Automated method identifies high priority orders
● System assists personnel in developing a plan to meet delivery dates</t>
    </r>
  </si>
  <si>
    <t xml:space="preserve">
● Process ensures other production/delivery is not affected
● Process can be verified by multiple employees
● Expedited orders reviewed as needed for process improvement </t>
  </si>
  <si>
    <r>
      <rPr>
        <sz val="11"/>
        <color indexed="10"/>
        <rFont val="Arial"/>
        <family val="2"/>
      </rPr>
      <t>● All of a "3"</t>
    </r>
    <r>
      <rPr>
        <sz val="11"/>
        <rFont val="Arial"/>
        <family val="2"/>
      </rPr>
      <t xml:space="preserve">
● Documented low volume order strategy
● Supplier reviews order parameters for large reduction in demand or parts moving from production to service
● Supplier has economic model for determining cost effective lot sizes
● Process instructions for building low volume parts </t>
    </r>
  </si>
  <si>
    <t>Low volume strategy documentation
Low volume order process instructions
Low volume order inventory strategy
Low volume pull card system
Example effective low volume order management and delivery</t>
  </si>
  <si>
    <t>What is your process for determining when your inventory needs to be replenished?</t>
  </si>
  <si>
    <t>How are raw material and purchased component ordering parameters  established?</t>
  </si>
  <si>
    <t>● Initial system parameters are set and available for review</t>
  </si>
  <si>
    <t>● Order parameters are determined with appropriate factors (quantities, lead time, container size, lot size)
● Order parameters are adjusted as demand changes</t>
  </si>
  <si>
    <t>● Critical suppliers identified
● Documented supplier selection process for new and existing suppliers
● Objective data used in  selection criteria</t>
  </si>
  <si>
    <r>
      <rPr>
        <sz val="11"/>
        <color indexed="10"/>
        <rFont val="Arial"/>
        <family val="2"/>
      </rPr>
      <t>● All of a "3"</t>
    </r>
    <r>
      <rPr>
        <sz val="11"/>
        <rFont val="Arial"/>
        <family val="2"/>
      </rPr>
      <t xml:space="preserve">
● Documented critical supplier list
</t>
    </r>
    <r>
      <rPr>
        <strike/>
        <sz val="11"/>
        <color indexed="10"/>
        <rFont val="Arial"/>
        <family val="2"/>
      </rPr>
      <t xml:space="preserve">
</t>
    </r>
    <r>
      <rPr>
        <sz val="11"/>
        <rFont val="Arial"/>
        <family val="2"/>
      </rPr>
      <t>● Process addresses supply chain risks
● Supplier performance is used in sourcing decisions</t>
    </r>
  </si>
  <si>
    <t>Supplier selection procedure 
Key/critical supplier list and criteria
Supplier assessments
New supplier criteria
Supplier performance metrics</t>
  </si>
  <si>
    <t>Raw Material Availability and Flexibility</t>
  </si>
  <si>
    <r>
      <rPr>
        <sz val="11"/>
        <color indexed="10"/>
        <rFont val="Arial"/>
        <family val="2"/>
      </rPr>
      <t>● All of a "3"</t>
    </r>
    <r>
      <rPr>
        <sz val="11"/>
        <rFont val="Arial"/>
        <family val="2"/>
      </rPr>
      <t xml:space="preserve">
● Supplier can adjust production amounts by 20% for changes in demand four weeks out
● Plan is reviewed and updated at least </t>
    </r>
    <r>
      <rPr>
        <b/>
        <sz val="11"/>
        <rFont val="Arial"/>
        <family val="2"/>
      </rPr>
      <t>monthly</t>
    </r>
    <r>
      <rPr>
        <sz val="11"/>
        <rFont val="Arial"/>
        <family val="2"/>
      </rPr>
      <t xml:space="preserve"> or as business conditions change</t>
    </r>
  </si>
  <si>
    <t>Operational Capacity</t>
  </si>
  <si>
    <r>
      <t xml:space="preserve">How do you track and reduce your </t>
    </r>
    <r>
      <rPr>
        <u/>
        <sz val="12"/>
        <rFont val="Arial"/>
        <family val="2"/>
      </rPr>
      <t>non-conforming material</t>
    </r>
    <r>
      <rPr>
        <sz val="12"/>
        <rFont val="Arial"/>
        <family val="2"/>
      </rPr>
      <t xml:space="preserve"> (scrap &amp; rework)?
How do you account for the impact of </t>
    </r>
    <r>
      <rPr>
        <u/>
        <sz val="12"/>
        <rFont val="Arial"/>
        <family val="2"/>
      </rPr>
      <t>non-conforming material</t>
    </r>
    <r>
      <rPr>
        <sz val="12"/>
        <rFont val="Arial"/>
        <family val="2"/>
      </rPr>
      <t xml:space="preserve"> on your available capacity?</t>
    </r>
  </si>
  <si>
    <r>
      <rPr>
        <sz val="11"/>
        <color indexed="10"/>
        <rFont val="Arial"/>
        <family val="2"/>
      </rPr>
      <t>● All of a "3"</t>
    </r>
    <r>
      <rPr>
        <sz val="11"/>
        <rFont val="Arial"/>
        <family val="2"/>
      </rPr>
      <t xml:space="preserve">
</t>
    </r>
    <r>
      <rPr>
        <strike/>
        <sz val="11"/>
        <color indexed="10"/>
        <rFont val="Arial"/>
        <family val="2"/>
      </rPr>
      <t xml:space="preserve">
</t>
    </r>
    <r>
      <rPr>
        <sz val="11"/>
        <rFont val="Arial"/>
        <family val="2"/>
      </rPr>
      <t xml:space="preserve">● Documented improvement plan
● Non-conforming material has a </t>
    </r>
    <r>
      <rPr>
        <b/>
        <sz val="11"/>
        <rFont val="Arial"/>
        <family val="2"/>
      </rPr>
      <t>no</t>
    </r>
    <r>
      <rPr>
        <sz val="11"/>
        <rFont val="Arial"/>
        <family val="2"/>
      </rPr>
      <t xml:space="preserve"> impact on available capacity
● Continuous improvement can be demonstrated
● Examples of error-proofing to reduce non-conforming material</t>
    </r>
  </si>
  <si>
    <r>
      <t xml:space="preserve">
</t>
    </r>
    <r>
      <rPr>
        <sz val="11"/>
        <color indexed="10"/>
        <rFont val="Arial"/>
        <family val="2"/>
      </rPr>
      <t>● All of a "3"</t>
    </r>
    <r>
      <rPr>
        <sz val="11"/>
        <rFont val="Arial"/>
        <family val="2"/>
      </rPr>
      <t xml:space="preserve">
● All storage locations are uniquely identified and properly labeled
● Automated system prevents use of expired material, if needed</t>
    </r>
  </si>
  <si>
    <t>Work Station Organization
Lean Manufacturing Measures</t>
  </si>
  <si>
    <t>How are your work stations organized?
How do you use Lean Manufacturing principles in your facility?</t>
  </si>
  <si>
    <t>●  Well-organized and clean work stations and equipment
● Materials, documentation and tools required are easily accessible
● Operators can safely and efficiently complete their jobs
● Checklists and/or PM procedures are available and completed per supplier-defined requirements</t>
  </si>
  <si>
    <t>Must meet scorecard Likert criteria.</t>
  </si>
  <si>
    <t>Demand Fluctuation and Seasonality</t>
  </si>
  <si>
    <r>
      <t xml:space="preserve">● Customer forecast is reviewed </t>
    </r>
    <r>
      <rPr>
        <b/>
        <sz val="11"/>
        <rFont val="Arial"/>
        <family val="2"/>
      </rPr>
      <t>regularly</t>
    </r>
    <r>
      <rPr>
        <sz val="11"/>
        <rFont val="Arial"/>
        <family val="2"/>
      </rPr>
      <t xml:space="preserve"> and compared to available capacity
● Supplier notifies customer if forecasted demand is unusual
● Supplier can explain plans to meet forecast, including plan to ensure peak demand is met
● Plan allows adequate time to react to an increase in customer demand </t>
    </r>
  </si>
  <si>
    <t>Explain your process for addressing internal operation disruptions (work place violence, bomb threat, protest, security, improper access of computer systems, work stoppage, etc.)</t>
  </si>
  <si>
    <t>Tracking sheets of all incidents or issues. Typically daily. 
- Used to develop long term preventative action to reduce and eliminate repeat issues</t>
  </si>
  <si>
    <t>Table Top Exercises</t>
  </si>
  <si>
    <r>
      <t xml:space="preserve">NOTE: </t>
    </r>
    <r>
      <rPr>
        <u/>
        <sz val="10"/>
        <rFont val="Arial"/>
        <family val="2"/>
      </rPr>
      <t>Underlined</t>
    </r>
    <r>
      <rPr>
        <sz val="10"/>
        <rFont val="Arial"/>
        <family val="2"/>
      </rPr>
      <t xml:space="preserve"> terms are defined in the Terminology Tab.</t>
    </r>
  </si>
  <si>
    <r>
      <t xml:space="preserve">Score each question after asking  </t>
    </r>
    <r>
      <rPr>
        <b/>
        <sz val="10"/>
        <rFont val="Arial"/>
        <family val="2"/>
      </rPr>
      <t>"Could this impact Deere production?"</t>
    </r>
  </si>
  <si>
    <t>OF Risk Assessment 
Likert Scoring Guidelines</t>
  </si>
  <si>
    <t>LowellElizabethC@JohnDeere.com</t>
  </si>
  <si>
    <t>Click here to review EXPECTATIONS OF SUPPLIER</t>
  </si>
  <si>
    <t>Click here to review ASSESSOR INSTRUCTIONS</t>
  </si>
  <si>
    <t>● Supplier is collecting performance data (quality, delivery)</t>
  </si>
  <si>
    <r>
      <t xml:space="preserve">6-month historical data
Critical spare parts list
PM schedule and scheduling system
Work instructions showing required PM
TPM operator work instructions
</t>
    </r>
    <r>
      <rPr>
        <u/>
        <sz val="10"/>
        <rFont val="Arial"/>
        <family val="2"/>
      </rPr>
      <t>MTBF</t>
    </r>
    <r>
      <rPr>
        <sz val="10"/>
        <rFont val="Arial"/>
        <family val="2"/>
      </rPr>
      <t xml:space="preserve"> and </t>
    </r>
    <r>
      <rPr>
        <u/>
        <sz val="10"/>
        <rFont val="Arial"/>
        <family val="2"/>
      </rPr>
      <t>MTTR</t>
    </r>
    <r>
      <rPr>
        <sz val="10"/>
        <rFont val="Arial"/>
        <family val="2"/>
      </rPr>
      <t xml:space="preserve"> metrics
Pareto analysis of maintenance issues
Work order history with % on-time completion
Predictive maintenance techniques (e.g., infrared analysis, vibration analysis, etc.)
3rd party service plan
Shop floor verification of selected spare parts held "in-stock"</t>
    </r>
  </si>
  <si>
    <r>
      <rPr>
        <sz val="11"/>
        <color indexed="10"/>
        <rFont val="Arial"/>
        <family val="2"/>
      </rPr>
      <t>● All of a "3"</t>
    </r>
    <r>
      <rPr>
        <sz val="11"/>
        <rFont val="Arial"/>
        <family val="2"/>
      </rPr>
      <t xml:space="preserve">
● Detailed VSM or equivalent are available for </t>
    </r>
    <r>
      <rPr>
        <b/>
        <sz val="11"/>
        <rFont val="Arial"/>
        <family val="2"/>
      </rPr>
      <t>most</t>
    </r>
    <r>
      <rPr>
        <sz val="11"/>
        <rFont val="Arial"/>
        <family val="2"/>
      </rPr>
      <t xml:space="preserve"> product lines
● VSM's or equivalent include </t>
    </r>
    <r>
      <rPr>
        <b/>
        <sz val="11"/>
        <rFont val="Arial"/>
        <family val="2"/>
      </rPr>
      <t>all</t>
    </r>
    <r>
      <rPr>
        <sz val="11"/>
        <rFont val="Arial"/>
        <family val="2"/>
      </rPr>
      <t xml:space="preserve"> information required to calculate MCT response 
● MCT map can be generated within </t>
    </r>
    <r>
      <rPr>
        <b/>
        <sz val="11"/>
        <rFont val="Arial"/>
        <family val="2"/>
      </rPr>
      <t>72</t>
    </r>
    <r>
      <rPr>
        <sz val="11"/>
        <rFont val="Arial"/>
        <family val="2"/>
      </rPr>
      <t xml:space="preserve"> hours (with Deere training)
● Supplier can demonstrate a </t>
    </r>
    <r>
      <rPr>
        <b/>
        <sz val="11"/>
        <rFont val="Arial"/>
        <family val="2"/>
      </rPr>
      <t>history</t>
    </r>
    <r>
      <rPr>
        <sz val="11"/>
        <rFont val="Arial"/>
        <family val="2"/>
      </rPr>
      <t xml:space="preserve"> of improvement driven from VSM or equivalent for </t>
    </r>
    <r>
      <rPr>
        <b/>
        <sz val="11"/>
        <rFont val="Arial"/>
        <family val="2"/>
      </rPr>
      <t>most</t>
    </r>
    <r>
      <rPr>
        <sz val="11"/>
        <rFont val="Arial"/>
        <family val="2"/>
      </rPr>
      <t xml:space="preserve"> product lines </t>
    </r>
  </si>
  <si>
    <t>This assessment is performed at the supplier and takes approximately 1.5 days to complete.</t>
  </si>
  <si>
    <t>John Deere targets a minimum score of 3 for each question to limit order fulfillment risk in the supply chain. Questions scored below a 3 are considered to be gaps-to-the-assessment. As part of the supplier selection process, each gap will require an Action Plan and must be reviewed with John Deere Supply Management professionals.</t>
  </si>
  <si>
    <t>Questions with a score of 1 or below will result in failure of the assessment. If only minor non-conformances are found (score of 2), a score of 60 must be achieved to pass.</t>
  </si>
  <si>
    <t>If any safety or environmental concerns are observed during the assessment, they will be communicated to the supplier and, when appropriate to John Deere corporate compliance.</t>
  </si>
  <si>
    <t>Communicate with the Deere assessor regarding logistical needs</t>
  </si>
  <si>
    <t>A score of 3 on each question is required. The assessment may be passed with minor non-conformances (score of 2) as long as the total score is 60% or higher. The Assessment is failed if any Major non-conformances are issued (scores of 1 or 0).</t>
  </si>
  <si>
    <t>Complete corrective action for questions with a score of 2 or less prior to starting business</t>
  </si>
  <si>
    <t>NOTE: Each section of the assessment contains a column labeled "Example Supporting Evidence." This column provides examples of typical supplier responses or example documentation to use as evidence. The examples are not all encompassing nor do they guarantee a particular score on a given element.</t>
  </si>
  <si>
    <t>Ensure that comments contain sufficient detail so that another assessor would arrive at the same score based solely on your comments.</t>
  </si>
  <si>
    <t>Review the scoring guidelines listed below.</t>
  </si>
  <si>
    <t>Complete qualification process prior to leading an OFRA.</t>
  </si>
  <si>
    <r>
      <t xml:space="preserve">Ensure that the final report is in </t>
    </r>
    <r>
      <rPr>
        <b/>
        <u/>
        <sz val="10"/>
        <rFont val="Arial"/>
        <family val="2"/>
      </rPr>
      <t>English</t>
    </r>
    <r>
      <rPr>
        <sz val="10"/>
        <rFont val="Arial"/>
        <family val="2"/>
      </rPr>
      <t>. Note that translations of this assessment are provided as an aid to the assessors and suppliers, but the form and comments filed in the Supplier Qualification System (SQS) should be in English. If there is a conflict between the English version and a translated version, the English version is to be the overriding standard.</t>
    </r>
  </si>
  <si>
    <r>
      <t xml:space="preserve">Summarize gaps-to-the-assessment in </t>
    </r>
    <r>
      <rPr>
        <b/>
        <sz val="10"/>
        <rFont val="Arial"/>
        <family val="2"/>
      </rPr>
      <t>Action Plan</t>
    </r>
    <r>
      <rPr>
        <sz val="10"/>
        <rFont val="Arial"/>
        <family val="2"/>
      </rPr>
      <t xml:space="preserve"> tab</t>
    </r>
  </si>
  <si>
    <r>
      <t xml:space="preserve">Summarize opportunities for improvement in the </t>
    </r>
    <r>
      <rPr>
        <b/>
        <sz val="10"/>
        <rFont val="Arial"/>
        <family val="2"/>
      </rPr>
      <t>Action Plan</t>
    </r>
    <r>
      <rPr>
        <sz val="10"/>
        <rFont val="Arial"/>
        <family val="2"/>
      </rPr>
      <t xml:space="preserve"> tab</t>
    </r>
  </si>
  <si>
    <t>Document major non-conformances and corrective actions in the Non-conforming Corrective Action (NCCA) system</t>
  </si>
  <si>
    <t>Not under supplier´s control / responsibility.</t>
  </si>
  <si>
    <r>
      <t xml:space="preserve">Must meet scorecard Likert criteria.  
</t>
    </r>
    <r>
      <rPr>
        <sz val="9"/>
        <rFont val="Arial"/>
        <family val="2"/>
      </rPr>
      <t>(Minimum requirement(s) met and effectively implemented &amp; documented)</t>
    </r>
    <r>
      <rPr>
        <sz val="10"/>
        <rFont val="Arial"/>
        <family val="2"/>
      </rPr>
      <t>.</t>
    </r>
  </si>
  <si>
    <t>No rounding of scores is allowed (up or down).</t>
  </si>
  <si>
    <t>Maturing can be documented by 6 months of: historical records, trend analysis, etc.</t>
  </si>
  <si>
    <t>This category includes all strategic activities the supplier performs to ensure continuity of supply and continuous improvement. (7 Questions)</t>
  </si>
  <si>
    <t>Company Management, Employee representatives</t>
  </si>
  <si>
    <t>GAPS TO THE ASSESSMENT
Supplier scored less than a 3 for each question below and should provide corrective action to close the gap.
 NCCA(s) or factory equivalent to be created for scores of 0 or 1.</t>
  </si>
  <si>
    <t>Value Stream Maps
Process Maps
Flow charts
Manufacturing Critical-path Time maps
Spaghetti diagrams
VSM improvement project documentation</t>
  </si>
  <si>
    <t>● Supplier has a strategic business plan outlining order fulfillment performance metric goals
● Performance data is collected and analyzed, including safety, quality, delivery, and financial
● Improvement actions evident when goals are not met
● Documented short- and long-term capacity analysis for key production assets  
● Capacity review plans available for key production equipment</t>
  </si>
  <si>
    <r>
      <rPr>
        <sz val="11"/>
        <color indexed="10"/>
        <rFont val="Arial"/>
        <family val="2"/>
      </rPr>
      <t>● All of a "3"</t>
    </r>
    <r>
      <rPr>
        <sz val="11"/>
        <rFont val="Arial"/>
        <family val="2"/>
      </rPr>
      <t xml:space="preserve">
● Comprehensive trend analysis to prioritize performance improvements
● Demonstrated effectiveness of improvement projects
● Documented short- and long-term capacity analysis for key production assets includes annual growth and new customer acquisition</t>
    </r>
  </si>
  <si>
    <r>
      <t xml:space="preserve">●  Project plan sufficient to meet the complexity of the project
● Communication plan with customer 
● Program/Project manager identified
● Major tasks tracked to completion
● Pre-production part schedules are tracked
● Participation in packaging selection (most decisions confirmed after part release)
● Capable of returnable container management
● Documented packaging for </t>
    </r>
    <r>
      <rPr>
        <b/>
        <sz val="11"/>
        <rFont val="Arial"/>
        <family val="2"/>
      </rPr>
      <t>most</t>
    </r>
    <r>
      <rPr>
        <sz val="11"/>
        <rFont val="Arial"/>
        <family val="2"/>
      </rPr>
      <t xml:space="preserve"> part numbers
</t>
    </r>
  </si>
  <si>
    <t>Process map
Work instructions
Demonstration of order entering process
ASN flow chart or process documentation
ASN accuracy metrics and goals
Demonstration of ASN Entry
Examples of ASN improvement actives</t>
  </si>
  <si>
    <t>● Informal process to manage orders based on capacity and process lead times</t>
  </si>
  <si>
    <t>● A defined process is in place to manage and schedule orders based on capacity and process lead times
● Manual method to determine high priority orders (e.g., hot sheet or Excel sheet)
● Proactive feedback provided to customers if there is a concern with meeting delivery dates</t>
  </si>
  <si>
    <t>Demonstration of order management process
Rolling 6-month capacity plan
Supplier order parameters
Order acceptance and prioritization process map or work instructions
Customer correspondence</t>
  </si>
  <si>
    <r>
      <rPr>
        <sz val="11"/>
        <color indexed="10"/>
        <rFont val="Arial"/>
        <family val="2"/>
      </rPr>
      <t>● All of a "3"</t>
    </r>
    <r>
      <rPr>
        <sz val="11"/>
        <rFont val="Arial"/>
        <family val="2"/>
      </rPr>
      <t xml:space="preserve">
●Documented process is used to expedite orders
● Effectiveness of expedited order strategy can be demonstrated 
● Current order status is known in real-time</t>
    </r>
  </si>
  <si>
    <t>Order expedite process documentation
Finished Goods inventory strategy
Evidence of expedited order tracking and review
Real-time order status</t>
  </si>
  <si>
    <t xml:space="preserve">● Supplier can state what a low volume order is for their business
</t>
  </si>
  <si>
    <t>● Supplier can state their process to manage low volume orders without impacting other production
● Supplier works with customer(s) to limit the impact of low volume orders
● Low volume ordering parameters are determined with customer(s) (minimum order quantities, firm zones, packaging, etc.)
● Capable of direct ship to dealer or end-user (including alternate packaging requirements)</t>
  </si>
  <si>
    <r>
      <rPr>
        <sz val="11"/>
        <color indexed="10"/>
        <rFont val="Arial"/>
        <family val="2"/>
      </rPr>
      <t>● All of a "3"</t>
    </r>
    <r>
      <rPr>
        <sz val="11"/>
        <rFont val="Arial"/>
        <family val="2"/>
      </rPr>
      <t xml:space="preserve">
● Inventory accuracy is 95% or greater and can be verified  
● Performance trends are shared with decision makers (minimum 6 months data)
● Improvement plan is in place as necessary</t>
    </r>
  </si>
  <si>
    <t>● Inventory accuracy is at least 85% and can be verified  
● Historical data provided
● Improvement plan in place when goals are not met</t>
  </si>
  <si>
    <t>Historical inventory accuracy data
Documented inventory accuracy goal
Example inventory accuracy improvements</t>
  </si>
  <si>
    <t>● All raw material and purchased components are uniquely identified
● Storage locations may be a general area
● Material can be located easily 
● Product protection to prevent damage is evident
● Documented process for managing expiration dates
● Documented quarantine process</t>
  </si>
  <si>
    <t>Material Storage documentation
Visual verification via tour and example part numbers
Workplace organization audit
Documented process or criteria for raw material storage
First-In, First-Out plan (FIFO)</t>
  </si>
  <si>
    <r>
      <rPr>
        <sz val="11"/>
        <color indexed="10"/>
        <rFont val="Arial"/>
        <family val="2"/>
      </rPr>
      <t>● All of a "3"</t>
    </r>
    <r>
      <rPr>
        <strike/>
        <sz val="11"/>
        <color indexed="10"/>
        <rFont val="Arial"/>
        <family val="2"/>
      </rPr>
      <t xml:space="preserve"> </t>
    </r>
    <r>
      <rPr>
        <sz val="11"/>
        <rFont val="Arial"/>
        <family val="2"/>
      </rPr>
      <t xml:space="preserve">
● Effectiveness of inventory replenishment method is reported
● Inventory is adjusted to meet customer requirements
● Supplier can demonstrate that downtime or delays are rare
● Automated order creation to replenish consumed inventory</t>
    </r>
  </si>
  <si>
    <r>
      <rPr>
        <sz val="11"/>
        <color indexed="10"/>
        <rFont val="Arial"/>
        <family val="2"/>
      </rPr>
      <t>● All of a "3"</t>
    </r>
    <r>
      <rPr>
        <sz val="11"/>
        <rFont val="Arial"/>
        <family val="2"/>
      </rPr>
      <t xml:space="preserve">
● Formal system is in place to review key metrics for </t>
    </r>
    <r>
      <rPr>
        <b/>
        <sz val="11"/>
        <rFont val="Arial"/>
        <family val="2"/>
      </rPr>
      <t>most</t>
    </r>
    <r>
      <rPr>
        <sz val="11"/>
        <rFont val="Arial"/>
        <family val="2"/>
      </rPr>
      <t xml:space="preserve"> suppliers
● Data is updated and validated at </t>
    </r>
    <r>
      <rPr>
        <b/>
        <sz val="11"/>
        <rFont val="Arial"/>
        <family val="2"/>
      </rPr>
      <t xml:space="preserve">least quarterly </t>
    </r>
    <r>
      <rPr>
        <sz val="11"/>
        <rFont val="Arial"/>
        <family val="2"/>
      </rPr>
      <t xml:space="preserve">
● Leadership is</t>
    </r>
    <r>
      <rPr>
        <b/>
        <sz val="11"/>
        <rFont val="Arial"/>
        <family val="2"/>
      </rPr>
      <t xml:space="preserve"> proactive </t>
    </r>
    <r>
      <rPr>
        <sz val="11"/>
        <rFont val="Arial"/>
        <family val="2"/>
      </rPr>
      <t>in addressing potential issues</t>
    </r>
  </si>
  <si>
    <r>
      <t xml:space="preserve">● Formal system is in place to provide key metrics for </t>
    </r>
    <r>
      <rPr>
        <b/>
        <sz val="11"/>
        <rFont val="Arial"/>
        <family val="2"/>
      </rPr>
      <t>critical</t>
    </r>
    <r>
      <rPr>
        <sz val="11"/>
        <rFont val="Arial"/>
        <family val="2"/>
      </rPr>
      <t xml:space="preserve"> suppliers
● Minimum of annual performance reviews with supply base
● Data is updated </t>
    </r>
    <r>
      <rPr>
        <b/>
        <sz val="11"/>
        <rFont val="Arial"/>
        <family val="2"/>
      </rPr>
      <t>annually</t>
    </r>
    <r>
      <rPr>
        <sz val="11"/>
        <rFont val="Arial"/>
        <family val="2"/>
      </rPr>
      <t xml:space="preserve"> at a minimum
● Leadership is often </t>
    </r>
    <r>
      <rPr>
        <b/>
        <sz val="11"/>
        <rFont val="Arial"/>
        <family val="2"/>
      </rPr>
      <t>reactive</t>
    </r>
    <r>
      <rPr>
        <sz val="11"/>
        <rFont val="Arial"/>
        <family val="2"/>
      </rPr>
      <t xml:space="preserve"> in addressing issues</t>
    </r>
  </si>
  <si>
    <r>
      <rPr>
        <sz val="11"/>
        <color rgb="FFFF0000"/>
        <rFont val="Arial"/>
        <family val="2"/>
      </rPr>
      <t>● All of a "3"</t>
    </r>
    <r>
      <rPr>
        <sz val="11"/>
        <rFont val="Arial"/>
        <family val="2"/>
      </rPr>
      <t xml:space="preserve">
● Supplier does regular review of order parameters
● Supplier can demonstrate improvement driven in ordering parameters</t>
    </r>
  </si>
  <si>
    <t>● Supplier can adjust production amounts by 10% for changes in demand four weeks out
● Appropriate levels of raw  material and/or finish goods inventories are planned to address fluctuations in demand 
● Customer is notified of changes</t>
  </si>
  <si>
    <t>Plan to manage demand fluctuations
Explanation of how inventory levels are determined in order to manage sub-supplier lead time and capacity constraints</t>
  </si>
  <si>
    <r>
      <t xml:space="preserve">How do you determine the need for </t>
    </r>
    <r>
      <rPr>
        <u/>
        <sz val="12"/>
        <rFont val="Arial"/>
        <family val="2"/>
      </rPr>
      <t>safety stock inventory</t>
    </r>
    <r>
      <rPr>
        <sz val="12"/>
        <rFont val="Arial"/>
        <family val="2"/>
      </rPr>
      <t xml:space="preserve">?
How are the appropriate quantities determined?
Note: This question addresses </t>
    </r>
    <r>
      <rPr>
        <u/>
        <sz val="12"/>
        <rFont val="Arial"/>
        <family val="2"/>
      </rPr>
      <t>work-in-process</t>
    </r>
    <r>
      <rPr>
        <sz val="12"/>
        <rFont val="Arial"/>
        <family val="2"/>
      </rPr>
      <t xml:space="preserve"> and/or </t>
    </r>
    <r>
      <rPr>
        <u/>
        <sz val="12"/>
        <rFont val="Arial"/>
        <family val="2"/>
      </rPr>
      <t>finished goods</t>
    </r>
    <r>
      <rPr>
        <sz val="12"/>
        <rFont val="Arial"/>
        <family val="2"/>
      </rPr>
      <t xml:space="preserve">. </t>
    </r>
  </si>
  <si>
    <t>● Verbal explanation of capacity calculation method</t>
  </si>
  <si>
    <r>
      <t xml:space="preserve">● Capacity is quantified for critical processes, parts or part families in appropriate units (e.g., tons/shift, pieces/day, hours/month, etc.)
● Documented capacity calculations (machine and manpower)
● Capacity accounts for PM downtime, efficiency losses and scrap rates
● Short-term capacity planning method can be explained
● Capacity assessed and updated </t>
    </r>
    <r>
      <rPr>
        <b/>
        <sz val="11"/>
        <rFont val="Arial"/>
        <family val="2"/>
      </rPr>
      <t>regularly</t>
    </r>
  </si>
  <si>
    <r>
      <rPr>
        <sz val="11"/>
        <color indexed="10"/>
        <rFont val="Arial"/>
        <family val="2"/>
      </rPr>
      <t>● All of a "3"</t>
    </r>
    <r>
      <rPr>
        <sz val="11"/>
        <rFont val="Arial"/>
        <family val="2"/>
      </rPr>
      <t xml:space="preserve">
● Documented capacity for each process, part or part family in appropriate units (e.g., tons/shift, pieces/day, hours/month, etc.)
● Capacity is updated when </t>
    </r>
    <r>
      <rPr>
        <b/>
        <sz val="11"/>
        <rFont val="Arial"/>
        <family val="2"/>
      </rPr>
      <t xml:space="preserve">process or conditions change </t>
    </r>
  </si>
  <si>
    <t>Capacity planning documentation
  - Cycle times
  - Changeover/Setup times
  - Machine effectiveness (OEE)
  - Machine planned up-time
  - # of machines
  - Work force planning
  - Machine output (e.g., units/hour, tons/shift, etc.)</t>
  </si>
  <si>
    <r>
      <t xml:space="preserve">● System to track order status is in place
● System updates at shift or end of day and order status may vary
If supplier is </t>
    </r>
    <r>
      <rPr>
        <u/>
        <sz val="11"/>
        <rFont val="Arial"/>
        <family val="2"/>
      </rPr>
      <t>Build to Stock</t>
    </r>
    <r>
      <rPr>
        <sz val="11"/>
        <rFont val="Arial"/>
        <family val="2"/>
      </rPr>
      <t xml:space="preserve"> (Finished Goods Kanban), the following item applies:
● Finished goods stock replacement can be explained</t>
    </r>
  </si>
  <si>
    <r>
      <rPr>
        <sz val="11"/>
        <color indexed="10"/>
        <rFont val="Arial"/>
        <family val="2"/>
      </rPr>
      <t>● All of a "3"</t>
    </r>
    <r>
      <rPr>
        <sz val="11"/>
        <rFont val="Arial"/>
        <family val="2"/>
      </rPr>
      <t xml:space="preserve">
● Production status of every order is readily available and accurate
If supplier is </t>
    </r>
    <r>
      <rPr>
        <u/>
        <sz val="11"/>
        <rFont val="Arial"/>
        <family val="2"/>
      </rPr>
      <t xml:space="preserve">Build to Stock
</t>
    </r>
    <r>
      <rPr>
        <sz val="11"/>
        <rFont val="Arial"/>
        <family val="2"/>
      </rPr>
      <t>(Finished Goods Kanban), the following items apply:
● Supplier conducts pull system audits
● Finished goods inventory levels are adjusted as business conditions require</t>
    </r>
  </si>
  <si>
    <t>MRP system demonstration
Kanban system
Supermarket locations
Inventory management system
Order tracking system</t>
  </si>
  <si>
    <r>
      <rPr>
        <sz val="11"/>
        <color indexed="10"/>
        <rFont val="Arial"/>
        <family val="2"/>
      </rPr>
      <t>● All of a "3"</t>
    </r>
    <r>
      <rPr>
        <sz val="11"/>
        <rFont val="Arial"/>
        <family val="2"/>
      </rPr>
      <t xml:space="preserve">
● Continuous improvement plan or demonstrated improvement
● Schedule Execution has </t>
    </r>
    <r>
      <rPr>
        <b/>
        <sz val="11"/>
        <rFont val="Arial"/>
        <family val="2"/>
      </rPr>
      <t>no</t>
    </r>
    <r>
      <rPr>
        <sz val="11"/>
        <rFont val="Arial"/>
        <family val="2"/>
      </rPr>
      <t xml:space="preserve"> </t>
    </r>
    <r>
      <rPr>
        <b/>
        <sz val="11"/>
        <rFont val="Arial"/>
        <family val="2"/>
      </rPr>
      <t xml:space="preserve">impact </t>
    </r>
    <r>
      <rPr>
        <sz val="11"/>
        <rFont val="Arial"/>
        <family val="2"/>
      </rPr>
      <t xml:space="preserve">on delivery and can be demonstrated
</t>
    </r>
  </si>
  <si>
    <r>
      <t>FTQ (</t>
    </r>
    <r>
      <rPr>
        <u/>
        <sz val="11"/>
        <rFont val="Arial"/>
        <family val="2"/>
      </rPr>
      <t>First Time Quality</t>
    </r>
    <r>
      <rPr>
        <sz val="11"/>
        <rFont val="Arial"/>
        <family val="2"/>
      </rPr>
      <t>) charts
Scrap rate charts
First Pass Yield  metrics
Non-conforming material pareto charts
Rework and repair charts
Continuous improvement plan</t>
    </r>
  </si>
  <si>
    <t>● Work in Process and Finished Goods are uniquely identified
● Storage locations may be a general area
● Product can be located easily 
● Product protection to prevent damage is evident
● Documented process for managing expiration dates, if needed
● Documented quarantine process
● Inventory management system exists</t>
  </si>
  <si>
    <r>
      <t>5S</t>
    </r>
    <r>
      <rPr>
        <sz val="11"/>
        <rFont val="Arial"/>
        <family val="2"/>
      </rPr>
      <t xml:space="preserve"> documentation
Visual verification of work place organization</t>
    </r>
  </si>
  <si>
    <t>● Critical equipment verbally identified
● Supplier can verbally explain criteria to classify a machine / tool as critical
● Informal or as needed PM processes</t>
  </si>
  <si>
    <t>● Critical equipment identified and a documented plan in place
● PM owner assigned for each task and maintenance schedule / interval
●  PM schedule documented; demonstrated performance of at least 85% on-time completion
● Reactive repairs drive continuous improvement in preventive maintenance on critical equipment and tooling; non-scheduled maintenance records are documented 
 ● Critical spare parts are documented for critical equipment (physical inventory verification if held in facility); documented PM plan includes time to acquire critical components if not held in facility</t>
  </si>
  <si>
    <t>Core Competencies and Business Strategy</t>
  </si>
  <si>
    <r>
      <t xml:space="preserve">What are your </t>
    </r>
    <r>
      <rPr>
        <u/>
        <sz val="12"/>
        <rFont val="Arial"/>
        <family val="2"/>
      </rPr>
      <t>core competencies</t>
    </r>
    <r>
      <rPr>
        <sz val="12"/>
        <rFont val="Arial"/>
        <family val="2"/>
      </rPr>
      <t xml:space="preserve">?
What is your </t>
    </r>
    <r>
      <rPr>
        <u/>
        <sz val="12"/>
        <rFont val="Arial"/>
        <family val="2"/>
      </rPr>
      <t>business strategy</t>
    </r>
    <r>
      <rPr>
        <sz val="12"/>
        <rFont val="Arial"/>
        <family val="2"/>
      </rPr>
      <t>?</t>
    </r>
  </si>
  <si>
    <t>● Limited explanation of core competencies and business strategy</t>
  </si>
  <si>
    <t>● Supplier can verbally explain core competencies, which align with current capabilities
● Supplier can explain plans to maintain core competencies and competitiveness within their industry
● Supplier has a documented business strategy 
● Supplier demonstrates knowledge of marketplace competitiveness and/or benchmarking activities
● Supplier can demonstrate understanding of broader industry trends</t>
  </si>
  <si>
    <t>● All of a "3"
● Supplier has documented core competencies and plans to maintain core competencies
● Supplier has documented industry analysis
● Supplier has documented internal business reviews, such as a SWOT analysis
● Supplier has a long-term/multi-year strategic business plan</t>
  </si>
  <si>
    <r>
      <t xml:space="preserve">Strategic business plan
Industry competitive analysis
Capital investment plan
Projected demand forecast 
Capacity planning process
Company mission or vision statement
</t>
    </r>
    <r>
      <rPr>
        <u/>
        <sz val="11"/>
        <rFont val="Arial"/>
        <family val="2"/>
      </rPr>
      <t>SWOT Analysis</t>
    </r>
  </si>
  <si>
    <t>● Inventory is replenished as required by an automated planning, MRP or a visual system and is updated in a timely manner
● Replenishment process includes disposition and replacement of non-conforming product and scrap</t>
  </si>
  <si>
    <r>
      <t xml:space="preserve">● Lost orders </t>
    </r>
    <r>
      <rPr>
        <b/>
        <sz val="11"/>
        <rFont val="Arial"/>
        <family val="2"/>
      </rPr>
      <t>rarely</t>
    </r>
    <r>
      <rPr>
        <sz val="11"/>
        <rFont val="Arial"/>
        <family val="2"/>
      </rPr>
      <t xml:space="preserve"> impact manufacturing operations
● Forecasts are transmitted to suppliers for appropriate planning period</t>
    </r>
  </si>
  <si>
    <r>
      <rPr>
        <sz val="11"/>
        <color indexed="10"/>
        <rFont val="Arial"/>
        <family val="2"/>
      </rPr>
      <t>● All of a "3"</t>
    </r>
    <r>
      <rPr>
        <sz val="11"/>
        <rFont val="Arial"/>
        <family val="2"/>
      </rPr>
      <t xml:space="preserve">
● Formal data driven system in place to verify most suppliers' capacity
● On-site verification of capacity at critical suppliers 
● Seasonal variation is communicated to suppliers and peak demand is met
● Contingency plans to prevent supply disruptions are evident</t>
    </r>
  </si>
  <si>
    <t>● Critical suppliers identified and monitored
● Verification of critical suppliers' capacity
● Capacity are updated when business conditions change</t>
  </si>
  <si>
    <t>Discussion-based sessions where team members meet in an informal, classroom setting to discuss their roles during an emergency and their responses to a particular emergency situation. A facilitator guides participants through a discussion of one or more scenarios. This is a method used to exercise plans prior to an incident requiring the planned actions. Practice or dry run of mitigation plans. (Example: bomb threat, building loss, active shooter, etc.).</t>
  </si>
  <si>
    <t>● Continuous improvement opportunities captured from a variety of sources
● Suggestion receipt is acknowledged
● Approved suggestions are implemented and can be demonstrated</t>
  </si>
  <si>
    <r>
      <t xml:space="preserve">● Training is available for each job position with work instructions
● </t>
    </r>
    <r>
      <rPr>
        <u/>
        <sz val="11"/>
        <rFont val="Arial"/>
        <family val="2"/>
      </rPr>
      <t>Training matrix</t>
    </r>
    <r>
      <rPr>
        <sz val="11"/>
        <rFont val="Arial"/>
        <family val="2"/>
      </rPr>
      <t xml:space="preserve"> or software available that identifies personnel trained at each position/process
● Training matrix/software is manually updated
● Training matrix/software is current</t>
    </r>
  </si>
  <si>
    <r>
      <rPr>
        <sz val="11"/>
        <color indexed="10"/>
        <rFont val="Arial"/>
        <family val="2"/>
      </rPr>
      <t>● All of a "3"</t>
    </r>
    <r>
      <rPr>
        <sz val="11"/>
        <rFont val="Arial"/>
        <family val="2"/>
      </rPr>
      <t xml:space="preserve">
● Training matrix/software is updated when training occurs
● Training is updated when process or documentation is changed</t>
    </r>
  </si>
  <si>
    <r>
      <t>Training matrix</t>
    </r>
    <r>
      <rPr>
        <sz val="11"/>
        <rFont val="Arial"/>
        <family val="2"/>
      </rPr>
      <t xml:space="preserve">
Formal job descriptions
Human Resource training records
Training log
Training facility
Training plan
Training tracking software</t>
    </r>
  </si>
  <si>
    <t>How do you communicate production metrics to your employees? (e.g., quality, delivery, efficiency, safety).</t>
  </si>
  <si>
    <r>
      <t xml:space="preserve">● Non-conforming material has a </t>
    </r>
    <r>
      <rPr>
        <b/>
        <sz val="11"/>
        <rFont val="Arial"/>
        <family val="2"/>
      </rPr>
      <t>minimal</t>
    </r>
    <r>
      <rPr>
        <sz val="11"/>
        <rFont val="Arial"/>
        <family val="2"/>
      </rPr>
      <t xml:space="preserve"> impact on available capacity
● Improvement can be demonstrated
● Inventory system is updated to remove non-conforming material from available inventory in a timely manner</t>
    </r>
  </si>
  <si>
    <r>
      <t xml:space="preserve">How do you control your </t>
    </r>
    <r>
      <rPr>
        <u/>
        <sz val="12"/>
        <rFont val="Arial"/>
        <family val="2"/>
      </rPr>
      <t>work-in-process</t>
    </r>
    <r>
      <rPr>
        <sz val="12"/>
        <rFont val="Arial"/>
        <family val="2"/>
      </rPr>
      <t xml:space="preserve"> and </t>
    </r>
    <r>
      <rPr>
        <u/>
        <sz val="12"/>
        <rFont val="Arial"/>
        <family val="2"/>
      </rPr>
      <t>finished goods</t>
    </r>
    <r>
      <rPr>
        <sz val="12"/>
        <rFont val="Arial"/>
        <family val="2"/>
      </rPr>
      <t xml:space="preserve"> inventory?</t>
    </r>
  </si>
  <si>
    <r>
      <rPr>
        <sz val="11"/>
        <color indexed="10"/>
        <rFont val="Arial"/>
        <family val="2"/>
      </rPr>
      <t>● All of a "3"</t>
    </r>
    <r>
      <rPr>
        <sz val="11"/>
        <rFont val="Arial"/>
        <family val="2"/>
      </rPr>
      <t xml:space="preserve">
● PM completion at 95% or above; MTBF and MTTR metrics are monitored
● Predictive maintenance (bearing analysis, temperature tracking, vibration, amp draw, etc.)
● At least </t>
    </r>
    <r>
      <rPr>
        <b/>
        <sz val="11"/>
        <rFont val="Arial"/>
        <family val="2"/>
      </rPr>
      <t>quarterly</t>
    </r>
    <r>
      <rPr>
        <sz val="11"/>
        <rFont val="Arial"/>
        <family val="2"/>
      </rPr>
      <t xml:space="preserve"> review of maintenance and tooling spare parts held in stock
● Use of Total Productive Maintenance (TPM)
● Unique locations, labels and identification for maintenance / tooling spare parts held in stock
● Automated inventory replenishment method includes maintenance / tooling spare parts held in stock</t>
    </r>
  </si>
  <si>
    <r>
      <t xml:space="preserve">● Informal risk teams working on continuously monitor and improve risk mitigation plans
● Documented process is in place to notify customers when potential risks/disruptions are identified
● Documented single source / one  machine
</t>
    </r>
    <r>
      <rPr>
        <sz val="11"/>
        <color indexed="10"/>
        <rFont val="Arial"/>
        <family val="2"/>
      </rPr>
      <t xml:space="preserve">(0 alternative, unique) </t>
    </r>
    <r>
      <rPr>
        <sz val="11"/>
        <rFont val="Arial"/>
        <family val="2"/>
      </rPr>
      <t xml:space="preserve">suppliers have been identified and mitigation plans are in place 
</t>
    </r>
  </si>
  <si>
    <t>Explanation of inventory replenishment system
Performance metrics to demonstrate system effectiveness (downtime or delays due to raw material shortage)
Kanban, VMI, MRP, other automated systems
Downtime or lost production report
OEE metrics</t>
  </si>
  <si>
    <t>Explanation of how order requirements are communicated to the supply base
Material ordering process maps
Sample supplier forecast</t>
  </si>
  <si>
    <r>
      <rPr>
        <sz val="11"/>
        <color indexed="10"/>
        <rFont val="Arial"/>
        <family val="2"/>
      </rPr>
      <t>● All of a "3"</t>
    </r>
    <r>
      <rPr>
        <sz val="11"/>
        <rFont val="Arial"/>
        <family val="2"/>
      </rPr>
      <t xml:space="preserve">
● Fully implemented </t>
    </r>
    <r>
      <rPr>
        <u/>
        <sz val="11"/>
        <rFont val="Arial"/>
        <family val="2"/>
      </rPr>
      <t>5S system</t>
    </r>
    <r>
      <rPr>
        <sz val="11"/>
        <rFont val="Arial"/>
        <family val="2"/>
      </rPr>
      <t xml:space="preserve">
● Maintained, well-organized areas include maintenance and tooling areas
● Visual factory; information about plant, workforce, customers and products are visually available and up-to-date
● Employees and management are clearly committed to continuous improvement
● Facility is clean, orderly and well lit; air quality is good and noise levels are appropriate</t>
    </r>
  </si>
  <si>
    <r>
      <t xml:space="preserve">● Documented standard changeover times
● Actual changeover time is tracked
● Supplier can verbalize changeover time improvements
● Batch sizes are determined </t>
    </r>
    <r>
      <rPr>
        <b/>
        <sz val="11"/>
        <rFont val="Arial"/>
        <family val="2"/>
      </rPr>
      <t>informally</t>
    </r>
  </si>
  <si>
    <r>
      <rPr>
        <u/>
        <sz val="10"/>
        <rFont val="Arial"/>
        <family val="2"/>
      </rPr>
      <t>Contributors</t>
    </r>
    <r>
      <rPr>
        <sz val="10"/>
        <rFont val="Arial"/>
        <family val="2"/>
      </rPr>
      <t xml:space="preserve">:
A&amp;T: Ryan Howard, Beth Lowell, Carlos Crespo, Jamie Hull, Matthew Biddle, Thorsten Zirker, Sachin Patel, Belen Alvarez, Isadora Francisco
JDPS: Jeremy Derderian, Gustavo Cuan
C&amp;F: K'uang Ku </t>
    </r>
  </si>
  <si>
    <r>
      <rPr>
        <u/>
        <sz val="10"/>
        <rFont val="Arial"/>
        <family val="2"/>
      </rPr>
      <t>Updated following questions</t>
    </r>
    <r>
      <rPr>
        <sz val="10"/>
        <rFont val="Arial"/>
        <family val="2"/>
      </rPr>
      <t xml:space="preserve">:
-Leadership 1.1, 1.2, 2.1, 3.1, 4.1
-Plan the Order 1.1, 2.1, 2.2, 2.3
-Acquire the Material 1.3, 2.2, 3.1, 3.4
-Make the Order 1.3, 1.4, 2.4, 2.5, 3.1, 3.2
</t>
    </r>
    <r>
      <rPr>
        <u/>
        <sz val="10"/>
        <rFont val="Arial"/>
        <family val="2"/>
      </rPr>
      <t>Other updates</t>
    </r>
    <r>
      <rPr>
        <sz val="10"/>
        <rFont val="Arial"/>
        <family val="2"/>
      </rPr>
      <t>:
-Updated link with new OFRA video introduction
-Terminology tab - updated definition of Table Top Exercises
-Updated Instructions and Intent tabs
-Updated colors to match New Deere branding</t>
    </r>
  </si>
  <si>
    <t>John Deere Supplier Quality Manual</t>
  </si>
  <si>
    <t>John Deere Supplier Code of Conduct (English)</t>
  </si>
  <si>
    <t>John Deere Supplier Code of Conduct (Other Languages)</t>
  </si>
  <si>
    <t>Order Fulfillment Risk Assessment</t>
  </si>
  <si>
    <t>A process is in place to address current and future labor needs, and maintain a qualified labor base.</t>
  </si>
  <si>
    <t>Geographic risks have been identified and appropriate mitigation plans are in place.</t>
  </si>
  <si>
    <t>Internal risks such as loss of intellectual property, workplace violence, etc. have been identified and appropriate prevention and contingency plans are in place.</t>
  </si>
  <si>
    <t>Critical factors and potential risks that can affect continuous supply have been identified, and a process is established to proactively communicate risk exposure to the customer.</t>
  </si>
  <si>
    <t>Second tier supplier risks have been identified, and contingency plans are in place to mitigate potential supply chain disruptions.</t>
  </si>
  <si>
    <t>A robust tool management system is correctly executed to prevent potential quality and / or delivery issues.</t>
  </si>
  <si>
    <t>Watch the 4 min. OFRA introduction video (no login required)</t>
  </si>
  <si>
    <t>Password to unprotect Excel sheets: RISK</t>
  </si>
  <si>
    <t>Link to OFRA CoP SharePoint Site</t>
  </si>
  <si>
    <r>
      <t xml:space="preserve">Corporate Supply Management </t>
    </r>
    <r>
      <rPr>
        <sz val="10"/>
        <rFont val="Arial"/>
        <family val="2"/>
      </rPr>
      <t xml:space="preserve">is the owner of this assessment and is the single point of contact to make/approve revisions. Please send your feedback to the </t>
    </r>
    <r>
      <rPr>
        <b/>
        <sz val="10"/>
        <rFont val="Arial"/>
        <family val="2"/>
      </rPr>
      <t>OFRA CoP lead</t>
    </r>
    <r>
      <rPr>
        <sz val="10"/>
        <rFont val="Arial"/>
        <family val="2"/>
      </rPr>
      <t xml:space="preserve"> at the following email address, or visit the below </t>
    </r>
    <r>
      <rPr>
        <b/>
        <sz val="10"/>
        <rFont val="Arial"/>
        <family val="2"/>
      </rPr>
      <t>OFRA CoP SharePoint</t>
    </r>
    <r>
      <rPr>
        <sz val="10"/>
        <rFont val="Arial"/>
        <family val="2"/>
      </rPr>
      <t xml:space="preserve"> 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</si>
</sst>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d\-mmm\-yy;@"/>
  </numFmts>
  <fonts count="55" x14ac:knownFonts="1">
    <font>
      <sz val="10"/>
      <name val="Arial"/>
    </font>
    <font>
      <sz val="10"/>
      <name val="Arial"/>
      <family val="2"/>
    </font>
    <font>
      <b/>
      <sz val="10"/>
      <name val="Arial"/>
      <family val="2"/>
    </font>
    <font>
      <sz val="8"/>
      <name val="Arial"/>
      <family val="2"/>
    </font>
    <font>
      <u/>
      <sz val="10"/>
      <color indexed="12"/>
      <name val="Arial"/>
      <family val="2"/>
    </font>
    <font>
      <sz val="10"/>
      <name val="Arial"/>
      <family val="2"/>
    </font>
    <font>
      <b/>
      <sz val="12"/>
      <name val="Arial"/>
      <family val="2"/>
    </font>
    <font>
      <b/>
      <sz val="14"/>
      <name val="Arial"/>
      <family val="2"/>
    </font>
    <font>
      <b/>
      <sz val="18"/>
      <name val="Arial"/>
      <family val="2"/>
    </font>
    <font>
      <sz val="9"/>
      <name val="Arial"/>
      <family val="2"/>
    </font>
    <font>
      <sz val="9"/>
      <name val="Arial"/>
      <family val="2"/>
    </font>
    <font>
      <sz val="10"/>
      <name val="Arial"/>
      <family val="2"/>
    </font>
    <font>
      <b/>
      <sz val="11"/>
      <name val="Arial"/>
      <family val="2"/>
    </font>
    <font>
      <b/>
      <sz val="12"/>
      <name val="Arial"/>
      <family val="2"/>
    </font>
    <font>
      <sz val="10"/>
      <color indexed="8"/>
      <name val="Arial"/>
      <family val="2"/>
    </font>
    <font>
      <b/>
      <sz val="22"/>
      <name val="Arial"/>
      <family val="2"/>
    </font>
    <font>
      <sz val="14"/>
      <name val="Arial"/>
      <family val="2"/>
    </font>
    <font>
      <sz val="12"/>
      <name val="Arial"/>
      <family val="2"/>
    </font>
    <font>
      <b/>
      <sz val="10"/>
      <color indexed="10"/>
      <name val="Arial"/>
      <family val="2"/>
    </font>
    <font>
      <b/>
      <u/>
      <sz val="26"/>
      <color indexed="10"/>
      <name val="Arial"/>
      <family val="2"/>
    </font>
    <font>
      <sz val="10"/>
      <name val="Times New Roman"/>
      <family val="1"/>
    </font>
    <font>
      <sz val="8"/>
      <name val="Times New Roman"/>
      <family val="1"/>
    </font>
    <font>
      <u/>
      <sz val="12"/>
      <color indexed="12"/>
      <name val="Arial"/>
      <family val="2"/>
    </font>
    <font>
      <sz val="10"/>
      <name val="Arial"/>
      <family val="2"/>
    </font>
    <font>
      <vertAlign val="subscript"/>
      <sz val="10"/>
      <name val="Arial"/>
      <family val="2"/>
    </font>
    <font>
      <u/>
      <sz val="12"/>
      <name val="Arial"/>
      <family val="2"/>
    </font>
    <font>
      <sz val="10"/>
      <color indexed="81"/>
      <name val="Tahoma"/>
      <family val="2"/>
    </font>
    <font>
      <sz val="18"/>
      <name val="Arial"/>
      <family val="2"/>
    </font>
    <font>
      <sz val="11"/>
      <name val="Arial"/>
      <family val="2"/>
    </font>
    <font>
      <b/>
      <sz val="11"/>
      <color indexed="10"/>
      <name val="Arial"/>
      <family val="2"/>
    </font>
    <font>
      <b/>
      <u/>
      <sz val="11"/>
      <name val="Arial"/>
      <family val="2"/>
    </font>
    <font>
      <u/>
      <sz val="10"/>
      <name val="Arial"/>
      <family val="2"/>
    </font>
    <font>
      <u/>
      <sz val="11"/>
      <name val="Arial"/>
      <family val="2"/>
    </font>
    <font>
      <strike/>
      <sz val="10"/>
      <name val="Arial"/>
      <family val="2"/>
    </font>
    <font>
      <sz val="9"/>
      <name val="Cambria"/>
      <family val="1"/>
    </font>
    <font>
      <sz val="11"/>
      <color indexed="10"/>
      <name val="Arial"/>
      <family val="2"/>
    </font>
    <font>
      <strike/>
      <sz val="11"/>
      <color indexed="10"/>
      <name val="Arial"/>
      <family val="2"/>
    </font>
    <font>
      <b/>
      <sz val="9"/>
      <name val="Arial"/>
      <family val="2"/>
    </font>
    <font>
      <b/>
      <sz val="10"/>
      <color theme="0"/>
      <name val="Arial"/>
      <family val="2"/>
    </font>
    <font>
      <sz val="12"/>
      <color theme="0"/>
      <name val="Arial"/>
      <family val="2"/>
    </font>
    <font>
      <sz val="10"/>
      <color theme="0"/>
      <name val="Arial"/>
      <family val="2"/>
    </font>
    <font>
      <b/>
      <sz val="9"/>
      <color theme="0"/>
      <name val="Arial"/>
      <family val="2"/>
    </font>
    <font>
      <sz val="10"/>
      <color theme="1"/>
      <name val="Arial"/>
      <family val="2"/>
    </font>
    <font>
      <b/>
      <sz val="10"/>
      <color theme="1"/>
      <name val="Arial"/>
      <family val="2"/>
    </font>
    <font>
      <b/>
      <sz val="20"/>
      <color theme="0"/>
      <name val="Arial"/>
      <family val="2"/>
    </font>
    <font>
      <b/>
      <sz val="11"/>
      <color theme="0"/>
      <name val="Arial"/>
      <family val="2"/>
    </font>
    <font>
      <b/>
      <u/>
      <sz val="9"/>
      <color theme="0"/>
      <name val="Arial"/>
      <family val="2"/>
    </font>
    <font>
      <sz val="10"/>
      <color rgb="FFFF0000"/>
      <name val="Arial"/>
      <family val="2"/>
    </font>
    <font>
      <b/>
      <sz val="14"/>
      <color theme="0"/>
      <name val="Arial"/>
      <family val="2"/>
    </font>
    <font>
      <sz val="10"/>
      <name val="Wingdings"/>
      <charset val="2"/>
    </font>
    <font>
      <b/>
      <u/>
      <sz val="10"/>
      <name val="Arial"/>
      <family val="2"/>
    </font>
    <font>
      <b/>
      <i/>
      <sz val="12"/>
      <name val="Arial"/>
      <family val="2"/>
    </font>
    <font>
      <i/>
      <sz val="10"/>
      <name val="Arial"/>
      <family val="2"/>
    </font>
    <font>
      <sz val="11"/>
      <color rgb="FFFF0000"/>
      <name val="Arial"/>
      <family val="2"/>
    </font>
    <font>
      <b/>
      <sz val="16"/>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419639"/>
        <bgColor indexed="64"/>
      </patternFill>
    </fill>
    <fill>
      <patternFill patternType="solid">
        <fgColor rgb="FFFFDE00"/>
        <bgColor indexed="64"/>
      </patternFill>
    </fill>
  </fills>
  <borders count="2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style="thick">
        <color theme="0"/>
      </right>
      <top style="thick">
        <color theme="0"/>
      </top>
      <bottom/>
      <diagonal/>
    </border>
    <border>
      <left style="thick">
        <color theme="0"/>
      </left>
      <right/>
      <top style="thick">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ck">
        <color theme="0"/>
      </left>
      <right style="thin">
        <color indexed="64"/>
      </right>
      <top style="thick">
        <color theme="0"/>
      </top>
      <bottom style="thick">
        <color theme="0"/>
      </bottom>
      <diagonal/>
    </border>
    <border>
      <left style="thin">
        <color indexed="64"/>
      </left>
      <right style="thick">
        <color theme="0"/>
      </right>
      <top style="thick">
        <color theme="0"/>
      </top>
      <bottom style="thick">
        <color theme="0"/>
      </bottom>
      <diagonal/>
    </border>
    <border>
      <left/>
      <right/>
      <top style="thick">
        <color theme="0"/>
      </top>
      <bottom style="thick">
        <color theme="0"/>
      </bottom>
      <diagonal/>
    </border>
    <border>
      <left/>
      <right/>
      <top style="thick">
        <color theme="0"/>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right style="thick">
        <color theme="0"/>
      </right>
      <top style="thick">
        <color theme="0"/>
      </top>
      <bottom style="thick">
        <color theme="0"/>
      </bottom>
      <diagonal/>
    </border>
    <border>
      <left style="thick">
        <color theme="0"/>
      </left>
      <right/>
      <top style="medium">
        <color theme="0"/>
      </top>
      <bottom style="thick">
        <color theme="0"/>
      </bottom>
      <diagonal/>
    </border>
    <border>
      <left/>
      <right/>
      <top style="medium">
        <color theme="0"/>
      </top>
      <bottom style="thick">
        <color theme="0"/>
      </bottom>
      <diagonal/>
    </border>
    <border>
      <left/>
      <right style="thick">
        <color theme="0"/>
      </right>
      <top style="medium">
        <color theme="0"/>
      </top>
      <bottom style="thick">
        <color theme="0"/>
      </bottom>
      <diagonal/>
    </border>
    <border>
      <left style="thick">
        <color theme="0"/>
      </left>
      <right/>
      <top style="thick">
        <color theme="0"/>
      </top>
      <bottom style="medium">
        <color theme="0"/>
      </bottom>
      <diagonal/>
    </border>
    <border>
      <left/>
      <right/>
      <top style="thick">
        <color theme="0"/>
      </top>
      <bottom style="medium">
        <color theme="0"/>
      </bottom>
      <diagonal/>
    </border>
    <border>
      <left/>
      <right style="thick">
        <color theme="0"/>
      </right>
      <top style="thick">
        <color theme="0"/>
      </top>
      <bottom style="medium">
        <color theme="0"/>
      </bottom>
      <diagonal/>
    </border>
  </borders>
  <cellStyleXfs count="5">
    <xf numFmtId="0" fontId="0" fillId="0" borderId="0"/>
    <xf numFmtId="0" fontId="4" fillId="0" borderId="0" applyNumberFormat="0" applyFill="0" applyBorder="0" applyAlignment="0" applyProtection="0">
      <alignment vertical="top"/>
      <protection locked="0"/>
    </xf>
    <xf numFmtId="0" fontId="5" fillId="0" borderId="0"/>
    <xf numFmtId="0" fontId="1" fillId="0" borderId="0"/>
    <xf numFmtId="9" fontId="1" fillId="0" borderId="0" applyFont="0" applyFill="0" applyBorder="0" applyAlignment="0" applyProtection="0"/>
  </cellStyleXfs>
  <cellXfs count="428">
    <xf numFmtId="0" fontId="0" fillId="0" borderId="0" xfId="0"/>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Alignment="1">
      <alignment horizontal="center"/>
    </xf>
    <xf numFmtId="0" fontId="0" fillId="2" borderId="0" xfId="0" applyFill="1" applyAlignment="1">
      <alignment vertical="center" wrapText="1"/>
    </xf>
    <xf numFmtId="0" fontId="0" fillId="2" borderId="0" xfId="0" applyFill="1" applyAlignment="1">
      <alignment wrapText="1"/>
    </xf>
    <xf numFmtId="0" fontId="19" fillId="2" borderId="0" xfId="0" applyFont="1" applyFill="1" applyBorder="1" applyAlignment="1">
      <alignment wrapText="1"/>
    </xf>
    <xf numFmtId="0" fontId="2" fillId="2" borderId="0" xfId="0" applyFont="1" applyFill="1" applyBorder="1" applyAlignment="1">
      <alignment horizontal="right" vertical="center"/>
    </xf>
    <xf numFmtId="0" fontId="5" fillId="2" borderId="0" xfId="0" applyFont="1" applyFill="1"/>
    <xf numFmtId="0" fontId="5" fillId="2" borderId="0" xfId="0" applyFont="1" applyFill="1" applyBorder="1" applyAlignment="1">
      <alignment vertical="top" wrapText="1"/>
    </xf>
    <xf numFmtId="0" fontId="2" fillId="2" borderId="0" xfId="0" applyFont="1" applyFill="1" applyAlignment="1">
      <alignment wrapText="1"/>
    </xf>
    <xf numFmtId="0" fontId="2" fillId="2" borderId="0" xfId="0" applyFont="1" applyFill="1" applyBorder="1" applyAlignment="1">
      <alignment horizontal="right" vertical="center" wrapText="1"/>
    </xf>
    <xf numFmtId="0" fontId="18" fillId="2" borderId="0" xfId="0" applyFont="1" applyFill="1"/>
    <xf numFmtId="0" fontId="5" fillId="2" borderId="0" xfId="0" applyNumberFormat="1" applyFont="1" applyFill="1"/>
    <xf numFmtId="0" fontId="5" fillId="2" borderId="0" xfId="0" applyFont="1" applyFill="1" applyBorder="1"/>
    <xf numFmtId="0" fontId="5" fillId="2" borderId="0" xfId="0" applyFont="1" applyFill="1" applyBorder="1" applyAlignment="1">
      <alignment wrapText="1"/>
    </xf>
    <xf numFmtId="0" fontId="5" fillId="2" borderId="0" xfId="0" applyNumberFormat="1" applyFont="1" applyFill="1" applyAlignment="1">
      <alignment horizontal="center" wrapText="1"/>
    </xf>
    <xf numFmtId="0" fontId="5" fillId="2" borderId="0" xfId="0" applyNumberFormat="1" applyFont="1" applyFill="1" applyAlignment="1">
      <alignment horizontal="center"/>
    </xf>
    <xf numFmtId="164" fontId="5" fillId="2" borderId="0" xfId="0" applyNumberFormat="1" applyFont="1" applyFill="1" applyAlignment="1">
      <alignment horizontal="center"/>
    </xf>
    <xf numFmtId="164" fontId="0" fillId="2" borderId="0" xfId="0" applyNumberFormat="1" applyFill="1" applyAlignment="1">
      <alignment horizontal="center"/>
    </xf>
    <xf numFmtId="164" fontId="0" fillId="2" borderId="0" xfId="0" applyNumberFormat="1" applyFill="1"/>
    <xf numFmtId="0" fontId="2" fillId="2" borderId="0" xfId="0" applyFont="1" applyFill="1" applyBorder="1" applyAlignment="1">
      <alignment horizontal="center" vertical="center" wrapText="1"/>
    </xf>
    <xf numFmtId="0" fontId="0" fillId="2" borderId="0" xfId="0" applyFill="1" applyAlignment="1" applyProtection="1">
      <alignment vertical="center"/>
    </xf>
    <xf numFmtId="0" fontId="11" fillId="2" borderId="0" xfId="0" applyFont="1" applyFill="1" applyAlignment="1" applyProtection="1">
      <alignment vertical="center"/>
    </xf>
    <xf numFmtId="0" fontId="23" fillId="2" borderId="0" xfId="0" applyFont="1" applyFill="1" applyAlignment="1" applyProtection="1">
      <alignment vertical="center"/>
    </xf>
    <xf numFmtId="0" fontId="10" fillId="2" borderId="0" xfId="0" applyFont="1" applyFill="1" applyAlignment="1" applyProtection="1">
      <alignment horizontal="center" vertical="center"/>
    </xf>
    <xf numFmtId="0" fontId="0" fillId="2" borderId="0" xfId="0" applyFill="1" applyAlignment="1" applyProtection="1">
      <alignment horizontal="center" vertical="center" textRotation="90"/>
    </xf>
    <xf numFmtId="0" fontId="0" fillId="2" borderId="0" xfId="0" applyFill="1" applyAlignment="1" applyProtection="1">
      <alignment horizontal="center"/>
    </xf>
    <xf numFmtId="0" fontId="0" fillId="2" borderId="0" xfId="0" applyFill="1" applyAlignment="1" applyProtection="1">
      <alignment horizontal="center" vertical="center"/>
    </xf>
    <xf numFmtId="0" fontId="2" fillId="4" borderId="0" xfId="0" applyFont="1" applyFill="1" applyBorder="1" applyAlignment="1">
      <alignment wrapText="1"/>
    </xf>
    <xf numFmtId="0" fontId="5" fillId="2" borderId="0" xfId="3" applyFont="1" applyFill="1" applyBorder="1" applyAlignment="1" applyProtection="1">
      <alignment horizontal="left" vertical="center"/>
      <protection locked="0"/>
    </xf>
    <xf numFmtId="0" fontId="5" fillId="2" borderId="0" xfId="0" applyFont="1" applyFill="1" applyAlignment="1" applyProtection="1">
      <alignment horizontal="left"/>
      <protection locked="0"/>
    </xf>
    <xf numFmtId="0" fontId="2" fillId="4" borderId="0" xfId="0" applyFont="1" applyFill="1" applyBorder="1" applyAlignment="1">
      <alignment horizontal="right"/>
    </xf>
    <xf numFmtId="0" fontId="5" fillId="4" borderId="0" xfId="0" applyFont="1" applyFill="1" applyBorder="1"/>
    <xf numFmtId="0" fontId="2" fillId="4" borderId="0" xfId="0" applyFont="1" applyFill="1" applyBorder="1" applyAlignment="1">
      <alignment vertical="center"/>
    </xf>
    <xf numFmtId="0" fontId="8" fillId="2" borderId="0" xfId="0" applyFont="1" applyFill="1" applyAlignment="1">
      <alignment horizontal="right" vertical="center"/>
    </xf>
    <xf numFmtId="0" fontId="27" fillId="2" borderId="0" xfId="0" applyFont="1" applyFill="1"/>
    <xf numFmtId="0" fontId="5" fillId="2" borderId="0" xfId="0" quotePrefix="1" applyFont="1" applyFill="1" applyBorder="1" applyAlignment="1" applyProtection="1">
      <alignment vertical="top" wrapText="1"/>
      <protection locked="0"/>
    </xf>
    <xf numFmtId="0" fontId="12" fillId="2" borderId="0" xfId="0" applyFont="1" applyFill="1" applyBorder="1" applyAlignment="1">
      <alignment horizontal="right" vertical="center"/>
    </xf>
    <xf numFmtId="0" fontId="28" fillId="2" borderId="1" xfId="0" applyFont="1" applyFill="1" applyBorder="1" applyAlignment="1" applyProtection="1">
      <alignment vertical="top" wrapText="1"/>
      <protection locked="0"/>
    </xf>
    <xf numFmtId="0" fontId="28" fillId="2" borderId="0" xfId="0" applyFont="1" applyFill="1"/>
    <xf numFmtId="0" fontId="12" fillId="2" borderId="0" xfId="0" applyFont="1" applyFill="1" applyBorder="1" applyAlignment="1">
      <alignment horizontal="right" vertical="center" wrapText="1"/>
    </xf>
    <xf numFmtId="0" fontId="5" fillId="2" borderId="0" xfId="0" applyFont="1" applyFill="1" applyBorder="1" applyAlignment="1" applyProtection="1">
      <alignment horizontal="center" vertical="top" wrapText="1"/>
      <protection locked="0"/>
    </xf>
    <xf numFmtId="0" fontId="0" fillId="2" borderId="0" xfId="0" applyFill="1" applyAlignment="1" applyProtection="1"/>
    <xf numFmtId="0" fontId="6" fillId="2" borderId="0" xfId="0" applyFont="1" applyFill="1" applyAlignment="1" applyProtection="1">
      <alignment vertical="center"/>
    </xf>
    <xf numFmtId="0" fontId="10" fillId="2" borderId="0" xfId="0" applyFont="1" applyFill="1" applyAlignment="1" applyProtection="1">
      <alignment vertical="center"/>
    </xf>
    <xf numFmtId="0" fontId="13" fillId="2" borderId="0" xfId="0" applyFont="1" applyFill="1" applyAlignment="1" applyProtection="1">
      <alignment vertical="center"/>
    </xf>
    <xf numFmtId="0" fontId="17" fillId="2" borderId="0" xfId="0" applyFont="1" applyFill="1" applyAlignment="1" applyProtection="1"/>
    <xf numFmtId="0" fontId="17" fillId="2" borderId="0" xfId="0" applyFont="1" applyFill="1" applyAlignment="1" applyProtection="1">
      <alignment vertical="center"/>
    </xf>
    <xf numFmtId="0" fontId="5" fillId="2" borderId="0" xfId="2" applyFont="1" applyFill="1"/>
    <xf numFmtId="0" fontId="17" fillId="2" borderId="0" xfId="2" applyFont="1" applyFill="1"/>
    <xf numFmtId="0" fontId="5" fillId="2" borderId="0" xfId="2" applyFont="1" applyFill="1" applyAlignment="1">
      <alignment vertical="center"/>
    </xf>
    <xf numFmtId="0" fontId="20" fillId="2" borderId="0" xfId="2" applyFont="1" applyFill="1"/>
    <xf numFmtId="0" fontId="21" fillId="2" borderId="0" xfId="2" applyFont="1" applyFill="1" applyBorder="1" applyAlignment="1">
      <alignment horizontal="left"/>
    </xf>
    <xf numFmtId="0" fontId="20" fillId="2" borderId="0" xfId="2" applyFont="1" applyFill="1" applyAlignment="1">
      <alignment horizontal="center"/>
    </xf>
    <xf numFmtId="0" fontId="20" fillId="2" borderId="0" xfId="2" applyFont="1" applyFill="1" applyBorder="1"/>
    <xf numFmtId="0" fontId="20" fillId="2" borderId="0" xfId="2" applyFont="1" applyFill="1" applyBorder="1" applyAlignment="1">
      <alignment horizontal="center" vertical="center"/>
    </xf>
    <xf numFmtId="0" fontId="20" fillId="2" borderId="0" xfId="2" applyFont="1" applyFill="1" applyAlignment="1">
      <alignment vertical="top"/>
    </xf>
    <xf numFmtId="0" fontId="3" fillId="2" borderId="0" xfId="2" applyFont="1" applyFill="1" applyBorder="1" applyAlignment="1">
      <alignment horizontal="left"/>
    </xf>
    <xf numFmtId="0" fontId="3" fillId="2" borderId="0" xfId="2" applyFont="1" applyFill="1" applyBorder="1"/>
    <xf numFmtId="15" fontId="20" fillId="2" borderId="0" xfId="2" applyNumberFormat="1" applyFont="1" applyFill="1" applyAlignment="1">
      <alignment vertical="top"/>
    </xf>
    <xf numFmtId="0" fontId="22" fillId="2" borderId="0" xfId="1" applyFont="1" applyFill="1" applyAlignment="1" applyProtection="1"/>
    <xf numFmtId="0" fontId="17" fillId="2" borderId="0" xfId="2" applyFont="1" applyFill="1" applyBorder="1"/>
    <xf numFmtId="0" fontId="17" fillId="5" borderId="0" xfId="2" applyFont="1" applyFill="1"/>
    <xf numFmtId="0" fontId="17" fillId="5" borderId="0" xfId="2" applyFont="1" applyFill="1" applyBorder="1" applyAlignment="1">
      <alignment horizontal="left"/>
    </xf>
    <xf numFmtId="0" fontId="22" fillId="5" borderId="0" xfId="1" applyFont="1" applyFill="1" applyBorder="1" applyAlignment="1" applyProtection="1">
      <alignment horizontal="left"/>
    </xf>
    <xf numFmtId="0" fontId="17" fillId="2" borderId="0" xfId="2" applyFont="1" applyFill="1" applyAlignment="1"/>
    <xf numFmtId="0" fontId="5" fillId="2" borderId="0" xfId="2" applyFont="1" applyFill="1" applyAlignment="1"/>
    <xf numFmtId="15" fontId="17" fillId="2" borderId="0" xfId="2" applyNumberFormat="1" applyFont="1" applyFill="1"/>
    <xf numFmtId="0" fontId="17" fillId="2" borderId="0" xfId="2" applyFont="1" applyFill="1" applyAlignment="1">
      <alignment vertical="center"/>
    </xf>
    <xf numFmtId="0" fontId="16" fillId="2" borderId="0" xfId="2" applyFont="1" applyFill="1" applyAlignment="1">
      <alignment vertical="center"/>
    </xf>
    <xf numFmtId="0" fontId="17" fillId="2" borderId="0" xfId="2" applyFont="1" applyFill="1" applyBorder="1" applyAlignment="1">
      <alignment horizontal="center" vertical="center"/>
    </xf>
    <xf numFmtId="0" fontId="17" fillId="2" borderId="0" xfId="2" applyFont="1" applyFill="1" applyBorder="1" applyAlignment="1">
      <alignment vertical="center"/>
    </xf>
    <xf numFmtId="0" fontId="17" fillId="2" borderId="0" xfId="2" applyFont="1" applyFill="1" applyBorder="1" applyAlignment="1">
      <alignment horizontal="center" vertical="center" wrapText="1"/>
    </xf>
    <xf numFmtId="0" fontId="17" fillId="2" borderId="0" xfId="2" applyFont="1" applyFill="1" applyBorder="1" applyAlignment="1">
      <alignment vertical="center" wrapText="1"/>
    </xf>
    <xf numFmtId="0" fontId="5" fillId="2" borderId="0" xfId="2" applyFont="1" applyFill="1" applyAlignment="1">
      <alignment horizontal="center"/>
    </xf>
    <xf numFmtId="0" fontId="5" fillId="2" borderId="0" xfId="2" applyFont="1" applyFill="1" applyBorder="1"/>
    <xf numFmtId="0" fontId="5" fillId="2" borderId="0" xfId="2" applyFont="1" applyFill="1" applyBorder="1" applyAlignment="1">
      <alignment horizontal="center" vertical="center"/>
    </xf>
    <xf numFmtId="0" fontId="5" fillId="2" borderId="0" xfId="2" applyFont="1" applyFill="1" applyAlignment="1">
      <alignment vertical="top"/>
    </xf>
    <xf numFmtId="15" fontId="5" fillId="2" borderId="0" xfId="2" applyNumberFormat="1" applyFont="1" applyFill="1" applyAlignment="1">
      <alignment vertical="top"/>
    </xf>
    <xf numFmtId="0" fontId="28" fillId="2" borderId="0" xfId="0" applyFont="1" applyFill="1" applyAlignment="1" applyProtection="1">
      <alignment horizontal="center"/>
    </xf>
    <xf numFmtId="0" fontId="28" fillId="2" borderId="0" xfId="0" applyFont="1" applyFill="1" applyAlignment="1" applyProtection="1"/>
    <xf numFmtId="0" fontId="28" fillId="2" borderId="0" xfId="0" applyFont="1" applyFill="1" applyAlignment="1" applyProtection="1">
      <alignment horizontal="center" vertical="center"/>
    </xf>
    <xf numFmtId="0" fontId="28" fillId="2" borderId="0" xfId="0" applyFont="1" applyFill="1" applyAlignment="1" applyProtection="1">
      <alignment vertical="center"/>
    </xf>
    <xf numFmtId="0" fontId="5" fillId="2" borderId="0" xfId="0" applyFont="1" applyFill="1" applyBorder="1" applyAlignment="1" applyProtection="1">
      <alignment horizontal="left" vertical="top" wrapText="1"/>
      <protection locked="0"/>
    </xf>
    <xf numFmtId="0" fontId="28" fillId="2" borderId="0" xfId="0" applyFont="1" applyFill="1" applyAlignment="1" applyProtection="1">
      <alignment horizontal="center" vertical="center" wrapText="1"/>
    </xf>
    <xf numFmtId="0" fontId="28" fillId="2" borderId="0" xfId="0" applyFont="1" applyFill="1" applyAlignment="1" applyProtection="1">
      <alignment vertical="center" wrapText="1"/>
    </xf>
    <xf numFmtId="0" fontId="0" fillId="4" borderId="0" xfId="0" applyFill="1"/>
    <xf numFmtId="0" fontId="12" fillId="2" borderId="0" xfId="3" applyFont="1" applyFill="1" applyBorder="1" applyAlignment="1">
      <alignment horizontal="right" vertical="center"/>
    </xf>
    <xf numFmtId="0" fontId="17" fillId="4" borderId="0" xfId="2" applyFont="1" applyFill="1"/>
    <xf numFmtId="1" fontId="0" fillId="4" borderId="0" xfId="0" applyNumberFormat="1" applyFill="1" applyBorder="1" applyAlignment="1">
      <alignment horizontal="center"/>
    </xf>
    <xf numFmtId="0" fontId="5" fillId="4" borderId="0" xfId="2" applyFont="1" applyFill="1"/>
    <xf numFmtId="0" fontId="41" fillId="4" borderId="5" xfId="0" applyFont="1" applyFill="1" applyBorder="1" applyAlignment="1" applyProtection="1">
      <alignment horizontal="center" vertical="center" wrapText="1"/>
      <protection locked="0"/>
    </xf>
    <xf numFmtId="0" fontId="41" fillId="4" borderId="6" xfId="0" applyFont="1" applyFill="1" applyBorder="1" applyAlignment="1" applyProtection="1">
      <alignment horizontal="center" vertical="center" wrapText="1"/>
      <protection locked="0"/>
    </xf>
    <xf numFmtId="0" fontId="40" fillId="2" borderId="0" xfId="0" applyFont="1" applyFill="1"/>
    <xf numFmtId="1" fontId="39" fillId="2" borderId="0" xfId="2" applyNumberFormat="1" applyFont="1" applyFill="1"/>
    <xf numFmtId="0" fontId="0" fillId="2" borderId="10" xfId="0" applyFill="1" applyBorder="1"/>
    <xf numFmtId="0" fontId="0" fillId="2" borderId="11" xfId="0" applyFill="1" applyBorder="1"/>
    <xf numFmtId="0" fontId="0" fillId="2" borderId="12" xfId="0" applyFill="1" applyBorder="1"/>
    <xf numFmtId="0" fontId="17" fillId="6" borderId="13" xfId="0" applyFont="1" applyFill="1" applyBorder="1" applyAlignment="1" applyProtection="1">
      <alignment horizontal="center" vertical="center"/>
    </xf>
    <xf numFmtId="0" fontId="28" fillId="6" borderId="13" xfId="0" applyFont="1" applyFill="1" applyBorder="1" applyAlignment="1" applyProtection="1">
      <alignment horizontal="left" vertical="center" wrapText="1"/>
      <protection locked="0"/>
    </xf>
    <xf numFmtId="0" fontId="6" fillId="3" borderId="13" xfId="0" applyFont="1" applyFill="1" applyBorder="1" applyAlignment="1" applyProtection="1">
      <alignment vertical="center"/>
    </xf>
    <xf numFmtId="0" fontId="6" fillId="3" borderId="13" xfId="0" applyFont="1" applyFill="1" applyBorder="1" applyAlignment="1" applyProtection="1">
      <alignment horizontal="center" vertical="center"/>
    </xf>
    <xf numFmtId="9" fontId="6" fillId="3" borderId="13" xfId="0" applyNumberFormat="1" applyFont="1" applyFill="1" applyBorder="1" applyAlignment="1" applyProtection="1">
      <alignment horizontal="center" vertical="center"/>
    </xf>
    <xf numFmtId="0" fontId="2" fillId="3" borderId="13"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xf>
    <xf numFmtId="0" fontId="12" fillId="3" borderId="13" xfId="0" applyFont="1" applyFill="1" applyBorder="1" applyAlignment="1" applyProtection="1">
      <alignment horizontal="left" vertical="center"/>
    </xf>
    <xf numFmtId="1" fontId="6" fillId="3" borderId="13" xfId="0" applyNumberFormat="1" applyFont="1" applyFill="1" applyBorder="1" applyAlignment="1" applyProtection="1">
      <alignment horizontal="center" vertical="center"/>
    </xf>
    <xf numFmtId="0" fontId="6" fillId="3" borderId="13" xfId="0" applyFont="1" applyFill="1" applyBorder="1" applyAlignment="1" applyProtection="1">
      <alignment horizontal="center" vertical="center" textRotation="90"/>
    </xf>
    <xf numFmtId="0" fontId="12" fillId="3" borderId="13" xfId="0" applyFont="1" applyFill="1" applyBorder="1" applyAlignment="1" applyProtection="1">
      <alignment horizontal="center" vertical="center" wrapText="1"/>
    </xf>
    <xf numFmtId="0" fontId="13" fillId="3" borderId="13" xfId="0" applyFont="1" applyFill="1" applyBorder="1" applyAlignment="1" applyProtection="1">
      <alignment horizontal="left" vertical="center"/>
    </xf>
    <xf numFmtId="0" fontId="13" fillId="3" borderId="13" xfId="0" applyFont="1" applyFill="1" applyBorder="1" applyAlignment="1" applyProtection="1">
      <alignment horizontal="center" vertical="center" wrapText="1"/>
    </xf>
    <xf numFmtId="0" fontId="28" fillId="3" borderId="13" xfId="0" applyFont="1" applyFill="1" applyBorder="1" applyAlignment="1" applyProtection="1">
      <alignment vertical="center" wrapText="1"/>
    </xf>
    <xf numFmtId="0" fontId="12" fillId="3" borderId="13" xfId="0" applyFont="1" applyFill="1" applyBorder="1" applyAlignment="1" applyProtection="1">
      <alignment horizontal="left" vertical="center" wrapText="1"/>
    </xf>
    <xf numFmtId="0" fontId="2" fillId="3" borderId="13" xfId="0" applyFont="1" applyFill="1" applyBorder="1" applyAlignment="1" applyProtection="1">
      <alignment horizontal="center" vertical="center" textRotation="90"/>
    </xf>
    <xf numFmtId="0" fontId="6" fillId="3" borderId="13" xfId="0" applyFont="1" applyFill="1" applyBorder="1" applyAlignment="1">
      <alignment horizontal="left" vertical="center"/>
    </xf>
    <xf numFmtId="0" fontId="6" fillId="3" borderId="13" xfId="0" applyFont="1" applyFill="1" applyBorder="1" applyAlignment="1">
      <alignment horizontal="center" vertical="center"/>
    </xf>
    <xf numFmtId="0" fontId="6" fillId="3" borderId="13" xfId="0" applyFont="1" applyFill="1" applyBorder="1" applyAlignment="1">
      <alignment horizontal="center" vertical="center" wrapText="1"/>
    </xf>
    <xf numFmtId="9" fontId="6" fillId="3" borderId="13" xfId="0" applyNumberFormat="1" applyFont="1" applyFill="1" applyBorder="1" applyAlignment="1">
      <alignment horizontal="center" vertical="center" wrapText="1"/>
    </xf>
    <xf numFmtId="0" fontId="2" fillId="3" borderId="13"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3" xfId="0" applyFont="1" applyFill="1" applyBorder="1" applyAlignment="1">
      <alignment horizontal="left" vertical="center" wrapText="1"/>
    </xf>
    <xf numFmtId="1" fontId="6" fillId="3" borderId="13" xfId="0" applyNumberFormat="1"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2" fillId="3" borderId="13" xfId="0" applyFont="1" applyFill="1" applyBorder="1" applyAlignment="1">
      <alignment horizontal="center" vertical="center" textRotation="90" wrapText="1"/>
    </xf>
    <xf numFmtId="0" fontId="28" fillId="3" borderId="13" xfId="0" applyFont="1" applyFill="1" applyBorder="1" applyAlignment="1">
      <alignment horizontal="left" vertical="center" wrapText="1"/>
    </xf>
    <xf numFmtId="0" fontId="17" fillId="6" borderId="13" xfId="0" applyFont="1" applyFill="1" applyBorder="1" applyAlignment="1">
      <alignment horizontal="center" vertical="center" wrapText="1"/>
    </xf>
    <xf numFmtId="1" fontId="12" fillId="7" borderId="13" xfId="0" applyNumberFormat="1"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xf>
    <xf numFmtId="1" fontId="12" fillId="7" borderId="13" xfId="0" applyNumberFormat="1" applyFont="1" applyFill="1" applyBorder="1" applyAlignment="1" applyProtection="1">
      <alignment horizontal="center" vertical="center"/>
    </xf>
    <xf numFmtId="0" fontId="13" fillId="3" borderId="13" xfId="0" applyFont="1" applyFill="1" applyBorder="1" applyAlignment="1">
      <alignment horizontal="left" vertical="center"/>
    </xf>
    <xf numFmtId="0" fontId="13" fillId="3" borderId="13" xfId="0" applyFont="1" applyFill="1" applyBorder="1" applyAlignment="1">
      <alignment horizontal="left" vertical="center" wrapText="1"/>
    </xf>
    <xf numFmtId="0" fontId="13" fillId="3" borderId="13" xfId="0" applyFont="1" applyFill="1" applyBorder="1" applyAlignment="1">
      <alignment horizontal="center" vertical="center" wrapText="1"/>
    </xf>
    <xf numFmtId="0" fontId="6" fillId="3" borderId="13" xfId="0" applyFont="1" applyFill="1" applyBorder="1" applyAlignment="1">
      <alignment horizontal="center" vertical="center" textRotation="90" wrapText="1"/>
    </xf>
    <xf numFmtId="0" fontId="10" fillId="7" borderId="13" xfId="0" applyFont="1" applyFill="1" applyBorder="1" applyAlignment="1">
      <alignment horizontal="center" vertical="center" wrapText="1"/>
    </xf>
    <xf numFmtId="0" fontId="17" fillId="7" borderId="13" xfId="0" applyFont="1" applyFill="1" applyBorder="1" applyAlignment="1">
      <alignment vertical="center" wrapText="1"/>
    </xf>
    <xf numFmtId="0" fontId="17" fillId="7" borderId="13" xfId="0" applyFont="1" applyFill="1" applyBorder="1" applyAlignment="1" applyProtection="1">
      <alignment horizontal="center" vertical="center"/>
    </xf>
    <xf numFmtId="0" fontId="28" fillId="7" borderId="13" xfId="0" applyFont="1" applyFill="1" applyBorder="1" applyAlignment="1">
      <alignment horizontal="left" vertical="center" wrapText="1"/>
    </xf>
    <xf numFmtId="0" fontId="28" fillId="7" borderId="13" xfId="0" applyFont="1" applyFill="1" applyBorder="1" applyAlignment="1">
      <alignment vertical="center" wrapText="1"/>
    </xf>
    <xf numFmtId="0" fontId="17" fillId="7" borderId="13" xfId="0" applyFont="1" applyFill="1" applyBorder="1" applyAlignment="1" applyProtection="1">
      <alignment horizontal="center" vertical="center" wrapText="1"/>
    </xf>
    <xf numFmtId="0" fontId="5" fillId="7" borderId="13" xfId="0" applyFont="1" applyFill="1" applyBorder="1" applyAlignment="1">
      <alignment horizontal="center" vertical="center" textRotation="90" wrapText="1"/>
    </xf>
    <xf numFmtId="0" fontId="9" fillId="7" borderId="13" xfId="0" applyFont="1" applyFill="1" applyBorder="1" applyAlignment="1">
      <alignment horizontal="center" vertical="center" wrapText="1"/>
    </xf>
    <xf numFmtId="0" fontId="17" fillId="7" borderId="13" xfId="0" applyFont="1" applyFill="1" applyBorder="1" applyAlignment="1">
      <alignment horizontal="left" vertical="center" wrapText="1"/>
    </xf>
    <xf numFmtId="0" fontId="42" fillId="7" borderId="13" xfId="0" applyFont="1" applyFill="1" applyBorder="1" applyAlignment="1" applyProtection="1">
      <alignment horizontal="center" vertical="center"/>
      <protection locked="0"/>
    </xf>
    <xf numFmtId="9" fontId="43" fillId="7" borderId="6" xfId="0" applyNumberFormat="1" applyFont="1" applyFill="1" applyBorder="1" applyAlignment="1" applyProtection="1">
      <alignment horizontal="center" vertical="center"/>
    </xf>
    <xf numFmtId="0" fontId="2" fillId="7" borderId="13" xfId="0" applyFont="1" applyFill="1" applyBorder="1" applyAlignment="1">
      <alignment horizontal="left" vertical="center"/>
    </xf>
    <xf numFmtId="0" fontId="2" fillId="7" borderId="13" xfId="0" applyFont="1" applyFill="1" applyBorder="1" applyAlignment="1">
      <alignment horizontal="right" vertical="center"/>
    </xf>
    <xf numFmtId="0" fontId="2" fillId="7" borderId="13" xfId="0" applyFont="1" applyFill="1" applyBorder="1" applyAlignment="1">
      <alignment vertical="center"/>
    </xf>
    <xf numFmtId="0" fontId="2" fillId="4" borderId="13" xfId="0" applyFont="1" applyFill="1" applyBorder="1" applyAlignment="1">
      <alignment horizontal="right"/>
    </xf>
    <xf numFmtId="0" fontId="2" fillId="4" borderId="13" xfId="0" applyFont="1" applyFill="1" applyBorder="1" applyAlignment="1"/>
    <xf numFmtId="0" fontId="5" fillId="4" borderId="13" xfId="0" applyFont="1" applyFill="1" applyBorder="1" applyAlignment="1"/>
    <xf numFmtId="0" fontId="5" fillId="7" borderId="13" xfId="0" applyFont="1" applyFill="1" applyBorder="1" applyAlignment="1">
      <alignment horizontal="center" wrapText="1"/>
    </xf>
    <xf numFmtId="0" fontId="5" fillId="7" borderId="13" xfId="0" applyFont="1" applyFill="1" applyBorder="1" applyAlignment="1">
      <alignment horizontal="center"/>
    </xf>
    <xf numFmtId="0" fontId="5" fillId="7" borderId="13" xfId="0" applyFont="1" applyFill="1" applyBorder="1" applyAlignment="1">
      <alignment horizontal="left" wrapText="1"/>
    </xf>
    <xf numFmtId="0" fontId="5" fillId="2" borderId="13" xfId="0" applyNumberFormat="1" applyFont="1" applyFill="1" applyBorder="1" applyAlignment="1">
      <alignment horizontal="center" wrapText="1"/>
    </xf>
    <xf numFmtId="0" fontId="5" fillId="2" borderId="13" xfId="0" applyNumberFormat="1" applyFont="1" applyFill="1" applyBorder="1" applyAlignment="1">
      <alignment horizontal="center"/>
    </xf>
    <xf numFmtId="164" fontId="5" fillId="2" borderId="13" xfId="0" applyNumberFormat="1" applyFont="1" applyFill="1" applyBorder="1" applyAlignment="1">
      <alignment horizontal="center"/>
    </xf>
    <xf numFmtId="0" fontId="5" fillId="2" borderId="13" xfId="0" applyFont="1" applyFill="1" applyBorder="1"/>
    <xf numFmtId="0" fontId="42" fillId="7" borderId="13" xfId="0" applyFont="1" applyFill="1" applyBorder="1" applyAlignment="1" applyProtection="1">
      <alignment horizontal="center" vertical="center" wrapText="1"/>
      <protection locked="0"/>
    </xf>
    <xf numFmtId="0" fontId="5" fillId="7" borderId="14" xfId="0" applyFont="1" applyFill="1" applyBorder="1" applyAlignment="1" applyProtection="1">
      <alignment vertical="center" wrapText="1"/>
      <protection locked="0"/>
    </xf>
    <xf numFmtId="0" fontId="5" fillId="7" borderId="14" xfId="0" applyFont="1" applyFill="1" applyBorder="1" applyAlignment="1" applyProtection="1">
      <alignment horizontal="center" vertical="center" wrapText="1"/>
      <protection locked="0"/>
    </xf>
    <xf numFmtId="0" fontId="0" fillId="7" borderId="0" xfId="0" applyFill="1" applyAlignment="1">
      <alignment wrapText="1"/>
    </xf>
    <xf numFmtId="0" fontId="43" fillId="7" borderId="13" xfId="0" applyFont="1" applyFill="1" applyBorder="1" applyAlignment="1" applyProtection="1">
      <alignment horizontal="center" vertical="center" wrapText="1"/>
      <protection locked="0"/>
    </xf>
    <xf numFmtId="1" fontId="12" fillId="7" borderId="5" xfId="0" applyNumberFormat="1"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12" fillId="7" borderId="15" xfId="0" applyFont="1" applyFill="1" applyBorder="1" applyAlignment="1" applyProtection="1">
      <alignment horizontal="center" vertical="center"/>
    </xf>
    <xf numFmtId="0" fontId="12" fillId="7" borderId="16" xfId="0" applyFont="1" applyFill="1" applyBorder="1" applyAlignment="1" applyProtection="1">
      <alignment horizontal="center" vertical="center"/>
    </xf>
    <xf numFmtId="1" fontId="12" fillId="7" borderId="17" xfId="0" applyNumberFormat="1" applyFont="1" applyFill="1" applyBorder="1" applyAlignment="1" applyProtection="1">
      <alignment horizontal="center" vertical="center"/>
    </xf>
    <xf numFmtId="0" fontId="10" fillId="7" borderId="13" xfId="0" applyFont="1" applyFill="1" applyBorder="1" applyAlignment="1" applyProtection="1">
      <alignment horizontal="center" vertical="center" wrapText="1"/>
    </xf>
    <xf numFmtId="0" fontId="17" fillId="7" borderId="13" xfId="0" applyFont="1" applyFill="1" applyBorder="1" applyAlignment="1" applyProtection="1">
      <alignment vertical="center" wrapText="1"/>
    </xf>
    <xf numFmtId="0" fontId="28" fillId="7" borderId="13" xfId="0" applyFont="1" applyFill="1" applyBorder="1" applyAlignment="1" applyProtection="1">
      <alignment horizontal="left" vertical="center" wrapText="1"/>
    </xf>
    <xf numFmtId="0" fontId="5" fillId="7" borderId="13" xfId="0" applyFont="1" applyFill="1" applyBorder="1" applyAlignment="1" applyProtection="1">
      <alignment horizontal="center" vertical="center" textRotation="90"/>
    </xf>
    <xf numFmtId="0" fontId="28" fillId="7" borderId="13" xfId="0" applyFont="1" applyFill="1" applyBorder="1" applyAlignment="1" applyProtection="1">
      <alignment vertical="center" wrapText="1"/>
    </xf>
    <xf numFmtId="0" fontId="17" fillId="7" borderId="13" xfId="0" applyFont="1" applyFill="1" applyBorder="1" applyAlignment="1" applyProtection="1">
      <alignment horizontal="left" vertical="center" wrapText="1"/>
    </xf>
    <xf numFmtId="0" fontId="28" fillId="7" borderId="13" xfId="0" applyNumberFormat="1" applyFont="1" applyFill="1" applyBorder="1" applyAlignment="1" applyProtection="1">
      <alignment horizontal="left" vertical="center" wrapText="1"/>
    </xf>
    <xf numFmtId="0" fontId="9" fillId="7" borderId="13" xfId="0" applyFont="1" applyFill="1" applyBorder="1" applyAlignment="1" applyProtection="1">
      <alignment horizontal="center" vertical="center" wrapText="1"/>
    </xf>
    <xf numFmtId="0" fontId="32" fillId="7" borderId="13" xfId="0" applyFont="1" applyFill="1" applyBorder="1" applyAlignment="1" applyProtection="1">
      <alignment vertical="center" wrapText="1"/>
    </xf>
    <xf numFmtId="9" fontId="6" fillId="3" borderId="13" xfId="4" applyFont="1" applyFill="1" applyBorder="1" applyAlignment="1">
      <alignment horizontal="center" vertical="center" wrapText="1"/>
    </xf>
    <xf numFmtId="0" fontId="28" fillId="3" borderId="13" xfId="0" applyFont="1" applyFill="1" applyBorder="1" applyAlignment="1" applyProtection="1">
      <alignment horizontal="center" vertical="center" wrapText="1"/>
    </xf>
    <xf numFmtId="0" fontId="5" fillId="5" borderId="13" xfId="0" applyFont="1" applyFill="1" applyBorder="1" applyAlignment="1">
      <alignment vertical="center" wrapText="1"/>
    </xf>
    <xf numFmtId="1" fontId="7" fillId="7" borderId="13" xfId="0" applyNumberFormat="1" applyFont="1" applyFill="1" applyBorder="1" applyAlignment="1" applyProtection="1">
      <alignment horizontal="center" vertical="center" wrapText="1"/>
    </xf>
    <xf numFmtId="0" fontId="32" fillId="7" borderId="13" xfId="0" applyFont="1" applyFill="1" applyBorder="1" applyAlignment="1">
      <alignment vertical="center" wrapText="1"/>
    </xf>
    <xf numFmtId="0" fontId="5" fillId="7" borderId="13" xfId="0" applyFont="1" applyFill="1" applyBorder="1" applyAlignment="1">
      <alignment vertical="center" wrapText="1"/>
    </xf>
    <xf numFmtId="0" fontId="34" fillId="7" borderId="13" xfId="0" applyFont="1" applyFill="1" applyBorder="1" applyAlignment="1">
      <alignment horizontal="center" vertical="center" wrapText="1"/>
    </xf>
    <xf numFmtId="0" fontId="33" fillId="7" borderId="13" xfId="0" applyFont="1" applyFill="1" applyBorder="1" applyAlignment="1" applyProtection="1">
      <alignment horizontal="center" vertical="center" textRotation="90"/>
    </xf>
    <xf numFmtId="0" fontId="14" fillId="7" borderId="13"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0" fillId="7" borderId="13" xfId="0" applyFill="1" applyBorder="1" applyAlignment="1">
      <alignment horizontal="left" vertical="center" wrapText="1"/>
    </xf>
    <xf numFmtId="0" fontId="0" fillId="7" borderId="13" xfId="0" applyFill="1" applyBorder="1" applyAlignment="1">
      <alignment wrapText="1"/>
    </xf>
    <xf numFmtId="0" fontId="5" fillId="7" borderId="13" xfId="0" applyFont="1" applyFill="1" applyBorder="1" applyAlignment="1">
      <alignment wrapText="1"/>
    </xf>
    <xf numFmtId="0" fontId="5" fillId="7" borderId="13" xfId="0" applyFont="1" applyFill="1" applyBorder="1" applyAlignment="1">
      <alignment horizontal="left" vertical="center"/>
    </xf>
    <xf numFmtId="0" fontId="0" fillId="7" borderId="13" xfId="0" applyFill="1" applyBorder="1" applyAlignment="1">
      <alignment horizontal="left" vertical="center"/>
    </xf>
    <xf numFmtId="0" fontId="2" fillId="7" borderId="13" xfId="0" applyFont="1" applyFill="1" applyBorder="1"/>
    <xf numFmtId="0" fontId="5" fillId="7" borderId="13" xfId="0" applyFont="1" applyFill="1" applyBorder="1"/>
    <xf numFmtId="0" fontId="14" fillId="7" borderId="13" xfId="0" applyFont="1" applyFill="1" applyBorder="1" applyAlignment="1">
      <alignment wrapText="1"/>
    </xf>
    <xf numFmtId="164" fontId="0" fillId="5" borderId="13" xfId="0" applyNumberFormat="1" applyFill="1" applyBorder="1" applyAlignment="1">
      <alignment horizontal="center" vertical="center"/>
    </xf>
    <xf numFmtId="0" fontId="0" fillId="5" borderId="13" xfId="0" applyFill="1" applyBorder="1" applyAlignment="1">
      <alignment horizontal="center" vertical="center" wrapText="1"/>
    </xf>
    <xf numFmtId="0" fontId="0" fillId="5" borderId="13" xfId="0" applyFill="1" applyBorder="1" applyAlignment="1">
      <alignment vertical="center" wrapText="1"/>
    </xf>
    <xf numFmtId="164" fontId="0" fillId="5" borderId="13" xfId="0" applyNumberFormat="1" applyFill="1" applyBorder="1" applyAlignment="1">
      <alignment vertical="center"/>
    </xf>
    <xf numFmtId="164" fontId="5" fillId="5" borderId="13" xfId="0" applyNumberFormat="1" applyFont="1" applyFill="1" applyBorder="1" applyAlignment="1">
      <alignment horizontal="center" vertical="center"/>
    </xf>
    <xf numFmtId="164" fontId="5" fillId="5" borderId="13" xfId="0" applyNumberFormat="1" applyFont="1" applyFill="1" applyBorder="1" applyAlignment="1">
      <alignment vertical="center"/>
    </xf>
    <xf numFmtId="0" fontId="5" fillId="6" borderId="13" xfId="0" applyFont="1" applyFill="1" applyBorder="1" applyAlignment="1">
      <alignment horizontal="left" wrapText="1"/>
    </xf>
    <xf numFmtId="16" fontId="5" fillId="6" borderId="13" xfId="0" applyNumberFormat="1" applyFont="1" applyFill="1" applyBorder="1" applyAlignment="1">
      <alignment horizontal="center"/>
    </xf>
    <xf numFmtId="0" fontId="5" fillId="6" borderId="13" xfId="0" applyFont="1" applyFill="1" applyBorder="1" applyAlignment="1">
      <alignment horizontal="center"/>
    </xf>
    <xf numFmtId="9" fontId="2" fillId="7" borderId="14" xfId="0" applyNumberFormat="1" applyFont="1" applyFill="1" applyBorder="1" applyAlignment="1" applyProtection="1">
      <alignment horizontal="center" vertical="center"/>
    </xf>
    <xf numFmtId="0" fontId="16" fillId="2" borderId="1" xfId="0" applyFont="1" applyFill="1" applyBorder="1" applyAlignment="1">
      <alignment horizontal="center" vertical="center"/>
    </xf>
    <xf numFmtId="0" fontId="16" fillId="2" borderId="0" xfId="0" applyFont="1" applyFill="1" applyAlignment="1">
      <alignment horizontal="center" vertical="center"/>
    </xf>
    <xf numFmtId="0" fontId="16" fillId="2" borderId="1" xfId="0" applyFont="1" applyFill="1" applyBorder="1" applyAlignment="1" applyProtection="1">
      <alignment horizontal="center" vertical="center" wrapText="1"/>
      <protection locked="0"/>
    </xf>
    <xf numFmtId="49" fontId="10" fillId="7" borderId="13" xfId="0" applyNumberFormat="1" applyFont="1" applyFill="1" applyBorder="1" applyAlignment="1" applyProtection="1">
      <alignment horizontal="center" vertical="center"/>
    </xf>
    <xf numFmtId="49" fontId="9" fillId="7" borderId="13" xfId="0" applyNumberFormat="1" applyFont="1" applyFill="1" applyBorder="1" applyAlignment="1">
      <alignment horizontal="center" vertical="center"/>
    </xf>
    <xf numFmtId="49" fontId="10" fillId="7" borderId="13" xfId="0" applyNumberFormat="1" applyFont="1" applyFill="1" applyBorder="1" applyAlignment="1">
      <alignment horizontal="center" vertical="center"/>
    </xf>
    <xf numFmtId="49" fontId="10" fillId="7" borderId="13"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49" fontId="5" fillId="7" borderId="13" xfId="0" applyNumberFormat="1" applyFont="1" applyFill="1" applyBorder="1" applyAlignment="1">
      <alignment horizontal="center"/>
    </xf>
    <xf numFmtId="0" fontId="5" fillId="7" borderId="13" xfId="0" applyFont="1" applyFill="1" applyBorder="1" applyAlignment="1">
      <alignment horizontal="left" wrapText="1"/>
    </xf>
    <xf numFmtId="0" fontId="1" fillId="7" borderId="13" xfId="0" applyFont="1" applyFill="1" applyBorder="1" applyAlignment="1">
      <alignment vertical="center" wrapText="1"/>
    </xf>
    <xf numFmtId="0" fontId="1" fillId="7" borderId="14" xfId="0" applyFont="1" applyFill="1" applyBorder="1" applyAlignment="1" applyProtection="1">
      <alignment vertical="center" wrapText="1"/>
      <protection locked="0"/>
    </xf>
    <xf numFmtId="0" fontId="1" fillId="7" borderId="13" xfId="0" applyFont="1" applyFill="1" applyBorder="1" applyAlignment="1">
      <alignment horizontal="left" vertical="center" wrapText="1"/>
    </xf>
    <xf numFmtId="0" fontId="1" fillId="5" borderId="13" xfId="0" applyFont="1" applyFill="1" applyBorder="1" applyAlignment="1">
      <alignment vertical="center" wrapText="1"/>
    </xf>
    <xf numFmtId="0" fontId="49" fillId="7" borderId="13" xfId="2" applyFont="1" applyFill="1" applyBorder="1" applyAlignment="1">
      <alignment horizontal="center" vertical="center"/>
    </xf>
    <xf numFmtId="0" fontId="1" fillId="7" borderId="13" xfId="2" applyFont="1" applyFill="1" applyBorder="1" applyAlignment="1">
      <alignment vertical="center"/>
    </xf>
    <xf numFmtId="0" fontId="1" fillId="7" borderId="13" xfId="2" applyFont="1" applyFill="1" applyBorder="1" applyAlignment="1">
      <alignment horizontal="left" vertical="center"/>
    </xf>
    <xf numFmtId="0" fontId="49" fillId="7" borderId="13" xfId="2" applyFont="1" applyFill="1" applyBorder="1" applyAlignment="1">
      <alignment horizontal="center" vertical="center" wrapText="1"/>
    </xf>
    <xf numFmtId="0" fontId="1" fillId="7" borderId="10" xfId="2" applyFont="1" applyFill="1" applyBorder="1" applyAlignment="1">
      <alignment vertical="center"/>
    </xf>
    <xf numFmtId="0" fontId="1" fillId="7" borderId="11" xfId="2" applyFont="1" applyFill="1" applyBorder="1" applyAlignment="1">
      <alignment vertical="center"/>
    </xf>
    <xf numFmtId="0" fontId="1" fillId="7" borderId="12" xfId="2" applyFont="1" applyFill="1" applyBorder="1" applyAlignment="1">
      <alignment vertical="center"/>
    </xf>
    <xf numFmtId="0" fontId="1" fillId="7" borderId="14" xfId="2" applyFont="1" applyFill="1" applyBorder="1" applyAlignment="1">
      <alignment vertical="center"/>
    </xf>
    <xf numFmtId="0" fontId="1" fillId="7" borderId="13" xfId="2" applyFont="1" applyFill="1" applyBorder="1" applyAlignment="1">
      <alignment horizontal="left" vertical="center" wrapText="1"/>
    </xf>
    <xf numFmtId="0" fontId="1" fillId="7" borderId="13" xfId="2" applyFont="1" applyFill="1" applyBorder="1" applyAlignment="1">
      <alignment horizontal="left" vertical="center"/>
    </xf>
    <xf numFmtId="0" fontId="4" fillId="7" borderId="13" xfId="1" applyFill="1" applyBorder="1" applyAlignment="1" applyProtection="1">
      <alignment horizontal="left" vertical="center"/>
    </xf>
    <xf numFmtId="0" fontId="1" fillId="7" borderId="14" xfId="0" applyFont="1" applyFill="1" applyBorder="1" applyAlignment="1" applyProtection="1">
      <alignment horizontal="center" vertical="center" wrapText="1"/>
      <protection locked="0"/>
    </xf>
    <xf numFmtId="0" fontId="37" fillId="9" borderId="13" xfId="0" applyFont="1" applyFill="1" applyBorder="1" applyAlignment="1" applyProtection="1">
      <alignment horizontal="center" vertical="center" wrapText="1"/>
      <protection locked="0"/>
    </xf>
    <xf numFmtId="0" fontId="37" fillId="9" borderId="6" xfId="0" applyFont="1" applyFill="1" applyBorder="1" applyAlignment="1" applyProtection="1">
      <alignment horizontal="center" vertical="center" wrapText="1"/>
      <protection locked="0"/>
    </xf>
    <xf numFmtId="0" fontId="6" fillId="9" borderId="13" xfId="0" applyFont="1" applyFill="1" applyBorder="1" applyAlignment="1">
      <alignment horizontal="center" vertical="center"/>
    </xf>
    <xf numFmtId="0" fontId="2" fillId="9" borderId="13" xfId="0" applyFont="1" applyFill="1" applyBorder="1" applyAlignment="1">
      <alignment horizontal="center"/>
    </xf>
    <xf numFmtId="0" fontId="2" fillId="9" borderId="13" xfId="0" applyFont="1" applyFill="1" applyBorder="1" applyAlignment="1">
      <alignment horizontal="center" wrapText="1"/>
    </xf>
    <xf numFmtId="0" fontId="2" fillId="9" borderId="13" xfId="0" applyFont="1" applyFill="1" applyBorder="1" applyAlignment="1" applyProtection="1">
      <alignment horizontal="center" vertical="center" wrapText="1"/>
    </xf>
    <xf numFmtId="0" fontId="17" fillId="9" borderId="6" xfId="0" applyFont="1" applyFill="1" applyBorder="1" applyAlignment="1" applyProtection="1">
      <alignment horizontal="left"/>
    </xf>
    <xf numFmtId="0" fontId="17" fillId="9" borderId="18" xfId="0" applyFont="1" applyFill="1" applyBorder="1" applyAlignment="1" applyProtection="1">
      <alignment horizontal="left"/>
    </xf>
    <xf numFmtId="0" fontId="17" fillId="9" borderId="18" xfId="0" applyNumberFormat="1" applyFont="1" applyFill="1" applyBorder="1" applyAlignment="1" applyProtection="1">
      <alignment horizontal="left"/>
    </xf>
    <xf numFmtId="0" fontId="6" fillId="9" borderId="18" xfId="0" applyNumberFormat="1" applyFont="1" applyFill="1" applyBorder="1" applyAlignment="1" applyProtection="1">
      <alignment horizontal="left" vertical="center" wrapText="1"/>
    </xf>
    <xf numFmtId="0" fontId="6" fillId="9" borderId="17" xfId="0" applyNumberFormat="1" applyFont="1" applyFill="1" applyBorder="1" applyAlignment="1" applyProtection="1">
      <alignment horizontal="left" vertical="center" wrapText="1"/>
    </xf>
    <xf numFmtId="0" fontId="7" fillId="9" borderId="13" xfId="0" applyFont="1" applyFill="1" applyBorder="1" applyAlignment="1">
      <alignment vertical="center"/>
    </xf>
    <xf numFmtId="0" fontId="6" fillId="9" borderId="13" xfId="0" applyFont="1" applyFill="1" applyBorder="1" applyAlignment="1">
      <alignment horizontal="left" vertical="center"/>
    </xf>
    <xf numFmtId="0" fontId="16" fillId="9" borderId="13" xfId="0" applyFont="1" applyFill="1" applyBorder="1" applyAlignment="1">
      <alignment horizontal="center" vertical="center"/>
    </xf>
    <xf numFmtId="0" fontId="6" fillId="9" borderId="13" xfId="0" applyFont="1" applyFill="1" applyBorder="1" applyAlignment="1">
      <alignment vertical="center" wrapText="1"/>
    </xf>
    <xf numFmtId="0" fontId="1" fillId="7" borderId="13" xfId="0" applyFont="1" applyFill="1" applyBorder="1" applyAlignment="1" applyProtection="1">
      <alignment horizontal="center" vertical="center" textRotation="90"/>
    </xf>
    <xf numFmtId="0" fontId="2" fillId="9" borderId="13" xfId="0" applyFont="1" applyFill="1" applyBorder="1" applyAlignment="1" applyProtection="1">
      <alignment horizontal="center" vertical="center" wrapText="1"/>
    </xf>
    <xf numFmtId="0" fontId="1" fillId="7" borderId="13" xfId="0" applyFont="1" applyFill="1" applyBorder="1" applyAlignment="1">
      <alignment horizontal="left" wrapText="1"/>
    </xf>
    <xf numFmtId="0" fontId="1" fillId="7" borderId="13" xfId="0" applyFont="1" applyFill="1" applyBorder="1" applyAlignment="1">
      <alignment horizontal="center" wrapText="1"/>
    </xf>
    <xf numFmtId="0" fontId="1" fillId="6" borderId="13" xfId="0" applyFont="1" applyFill="1" applyBorder="1" applyAlignment="1">
      <alignment horizontal="left" wrapText="1"/>
    </xf>
    <xf numFmtId="0" fontId="0" fillId="2" borderId="0" xfId="0" applyFill="1" applyProtection="1"/>
    <xf numFmtId="0" fontId="0" fillId="2" borderId="0" xfId="0" applyFill="1" applyBorder="1" applyProtection="1"/>
    <xf numFmtId="0" fontId="37" fillId="9" borderId="14" xfId="0" applyFont="1" applyFill="1" applyBorder="1" applyAlignment="1" applyProtection="1">
      <alignment horizontal="center" vertical="center"/>
    </xf>
    <xf numFmtId="0" fontId="37" fillId="9" borderId="13" xfId="0" applyFont="1" applyFill="1" applyBorder="1" applyAlignment="1" applyProtection="1">
      <alignment horizontal="center" vertical="center" wrapText="1"/>
    </xf>
    <xf numFmtId="0" fontId="42" fillId="7" borderId="13" xfId="0" applyFont="1" applyFill="1" applyBorder="1" applyAlignment="1" applyProtection="1">
      <alignment horizontal="center" vertical="center"/>
    </xf>
    <xf numFmtId="9" fontId="42" fillId="7" borderId="13" xfId="0" applyNumberFormat="1" applyFont="1" applyFill="1" applyBorder="1" applyAlignment="1" applyProtection="1">
      <alignment horizontal="center" vertical="center"/>
    </xf>
    <xf numFmtId="0" fontId="43" fillId="7" borderId="13" xfId="0" applyFont="1" applyFill="1" applyBorder="1" applyAlignment="1" applyProtection="1">
      <alignment horizontal="center" vertical="center"/>
    </xf>
    <xf numFmtId="0" fontId="12" fillId="9" borderId="14"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0" fillId="2" borderId="7" xfId="0" applyFill="1" applyBorder="1" applyAlignment="1" applyProtection="1">
      <alignment horizontal="center"/>
    </xf>
    <xf numFmtId="0" fontId="0" fillId="2" borderId="8" xfId="0" applyFill="1" applyBorder="1" applyAlignment="1" applyProtection="1">
      <alignment horizontal="center"/>
    </xf>
    <xf numFmtId="0" fontId="0" fillId="2" borderId="9" xfId="0" applyFill="1" applyBorder="1" applyProtection="1"/>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horizontal="left" vertical="center"/>
    </xf>
    <xf numFmtId="9" fontId="5" fillId="7" borderId="14" xfId="0" applyNumberFormat="1" applyFont="1" applyFill="1" applyBorder="1" applyAlignment="1" applyProtection="1">
      <alignment horizontal="center" vertical="center"/>
    </xf>
    <xf numFmtId="0" fontId="42" fillId="7" borderId="13" xfId="0" applyFont="1" applyFill="1" applyBorder="1" applyAlignment="1" applyProtection="1">
      <alignment horizontal="center" vertical="center" wrapText="1"/>
    </xf>
    <xf numFmtId="0" fontId="40" fillId="2" borderId="0" xfId="0" applyFont="1" applyFill="1" applyProtection="1"/>
    <xf numFmtId="1" fontId="40" fillId="2" borderId="0" xfId="0" applyNumberFormat="1" applyFont="1" applyFill="1" applyAlignment="1" applyProtection="1">
      <alignment horizontal="center"/>
    </xf>
    <xf numFmtId="0" fontId="5" fillId="2" borderId="0" xfId="0" applyFont="1" applyFill="1" applyAlignment="1" applyProtection="1">
      <alignment horizontal="center"/>
    </xf>
    <xf numFmtId="0" fontId="38" fillId="4" borderId="0" xfId="0" applyFont="1" applyFill="1" applyBorder="1" applyAlignment="1" applyProtection="1">
      <alignment horizontal="center" vertical="center" wrapText="1"/>
    </xf>
    <xf numFmtId="1" fontId="39" fillId="4" borderId="0" xfId="0" applyNumberFormat="1" applyFont="1" applyFill="1" applyBorder="1" applyAlignment="1" applyProtection="1">
      <alignment horizontal="center" vertical="center" wrapText="1"/>
    </xf>
    <xf numFmtId="0" fontId="40" fillId="4" borderId="0" xfId="0" applyFont="1" applyFill="1" applyAlignment="1" applyProtection="1">
      <alignment horizontal="center" vertical="center" wrapText="1"/>
    </xf>
    <xf numFmtId="0" fontId="40" fillId="4" borderId="0" xfId="0" applyFont="1" applyFill="1" applyProtection="1"/>
    <xf numFmtId="1" fontId="40" fillId="4" borderId="0" xfId="0" applyNumberFormat="1" applyFont="1" applyFill="1" applyProtection="1"/>
    <xf numFmtId="0" fontId="5" fillId="2" borderId="0" xfId="0" applyFont="1" applyFill="1" applyProtection="1"/>
    <xf numFmtId="0" fontId="1" fillId="2" borderId="0" xfId="0" applyFont="1" applyFill="1" applyBorder="1" applyAlignment="1" applyProtection="1">
      <alignment horizontal="left" vertical="top" wrapText="1"/>
      <protection locked="0"/>
    </xf>
    <xf numFmtId="0" fontId="17" fillId="6" borderId="13" xfId="0" applyFont="1" applyFill="1" applyBorder="1" applyAlignment="1" applyProtection="1">
      <alignment horizontal="center" vertical="center" wrapText="1"/>
    </xf>
    <xf numFmtId="0" fontId="1" fillId="6" borderId="13" xfId="0" applyFont="1" applyFill="1" applyBorder="1" applyAlignment="1" applyProtection="1">
      <alignment horizontal="left" vertical="center" wrapText="1"/>
      <protection locked="0"/>
    </xf>
    <xf numFmtId="0" fontId="44" fillId="8" borderId="13" xfId="2" applyFont="1" applyFill="1" applyBorder="1" applyAlignment="1">
      <alignment horizontal="left" vertical="center" wrapText="1"/>
    </xf>
    <xf numFmtId="0" fontId="51" fillId="9" borderId="13" xfId="2" applyFont="1" applyFill="1" applyBorder="1" applyAlignment="1">
      <alignment horizontal="left" vertical="center" wrapText="1"/>
    </xf>
    <xf numFmtId="0" fontId="52" fillId="7" borderId="13" xfId="2" applyFont="1" applyFill="1" applyBorder="1" applyAlignment="1">
      <alignment horizontal="left" vertical="center" wrapText="1"/>
    </xf>
    <xf numFmtId="0" fontId="1" fillId="7" borderId="13" xfId="2" applyFont="1" applyFill="1" applyBorder="1" applyAlignment="1">
      <alignment horizontal="left" vertical="center" wrapText="1"/>
    </xf>
    <xf numFmtId="0" fontId="4" fillId="7" borderId="14" xfId="1" applyFill="1" applyBorder="1" applyAlignment="1" applyProtection="1">
      <alignment horizontal="left" vertical="center" wrapText="1" indent="2"/>
    </xf>
    <xf numFmtId="0" fontId="4" fillId="7" borderId="17" xfId="1" applyFill="1" applyBorder="1" applyAlignment="1" applyProtection="1">
      <alignment horizontal="left" vertical="center" wrapText="1" indent="2"/>
    </xf>
    <xf numFmtId="0" fontId="4" fillId="7" borderId="22" xfId="1" applyFill="1" applyBorder="1" applyAlignment="1" applyProtection="1">
      <alignment horizontal="left" vertical="center" wrapText="1" indent="2"/>
    </xf>
    <xf numFmtId="0" fontId="2" fillId="7" borderId="13" xfId="2" applyFont="1" applyFill="1" applyBorder="1" applyAlignment="1">
      <alignment horizontal="left" vertical="center" wrapText="1"/>
    </xf>
    <xf numFmtId="0" fontId="1" fillId="7" borderId="13" xfId="2" applyFont="1" applyFill="1" applyBorder="1" applyAlignment="1">
      <alignment vertical="center"/>
    </xf>
    <xf numFmtId="0" fontId="4" fillId="7" borderId="6" xfId="1" applyFill="1" applyBorder="1" applyAlignment="1" applyProtection="1">
      <alignment horizontal="left" vertical="center" indent="2"/>
    </xf>
    <xf numFmtId="0" fontId="4" fillId="7" borderId="18" xfId="1" applyFont="1" applyFill="1" applyBorder="1" applyAlignment="1" applyProtection="1">
      <alignment horizontal="left" vertical="center" indent="2"/>
    </xf>
    <xf numFmtId="0" fontId="4" fillId="7" borderId="5" xfId="1" applyFont="1" applyFill="1" applyBorder="1" applyAlignment="1" applyProtection="1">
      <alignment horizontal="left" vertical="center" indent="2"/>
    </xf>
    <xf numFmtId="0" fontId="4" fillId="7" borderId="13" xfId="1" applyFill="1" applyBorder="1" applyAlignment="1" applyProtection="1">
      <alignment horizontal="left" vertical="center" wrapText="1" indent="2"/>
    </xf>
    <xf numFmtId="0" fontId="49" fillId="7" borderId="19" xfId="2" applyFont="1" applyFill="1" applyBorder="1" applyAlignment="1">
      <alignment horizontal="right" vertical="center"/>
    </xf>
    <xf numFmtId="0" fontId="49" fillId="7" borderId="21" xfId="2" applyFont="1" applyFill="1" applyBorder="1" applyAlignment="1">
      <alignment horizontal="right" vertical="center"/>
    </xf>
    <xf numFmtId="0" fontId="5" fillId="7" borderId="14" xfId="0" applyFont="1" applyFill="1" applyBorder="1" applyAlignment="1" applyProtection="1">
      <alignment horizontal="left" vertical="center" wrapText="1" indent="2"/>
      <protection locked="0"/>
    </xf>
    <xf numFmtId="0" fontId="5" fillId="7" borderId="17" xfId="0" applyFont="1" applyFill="1" applyBorder="1" applyAlignment="1" applyProtection="1">
      <alignment horizontal="left" vertical="center" wrapText="1" indent="2"/>
      <protection locked="0"/>
    </xf>
    <xf numFmtId="0" fontId="12" fillId="9" borderId="14" xfId="1" applyFont="1" applyFill="1" applyBorder="1" applyAlignment="1" applyProtection="1">
      <alignment horizontal="center" vertical="center" wrapText="1"/>
    </xf>
    <xf numFmtId="0" fontId="12" fillId="9" borderId="17" xfId="1" applyFont="1" applyFill="1" applyBorder="1" applyAlignment="1" applyProtection="1">
      <alignment horizontal="center" vertical="center" wrapText="1"/>
    </xf>
    <xf numFmtId="0" fontId="7" fillId="9" borderId="14" xfId="1" applyFont="1" applyFill="1" applyBorder="1" applyAlignment="1" applyProtection="1">
      <alignment horizontal="left" vertical="center" wrapText="1"/>
    </xf>
    <xf numFmtId="0" fontId="7" fillId="9" borderId="17" xfId="1" applyFont="1" applyFill="1" applyBorder="1" applyAlignment="1" applyProtection="1">
      <alignment horizontal="left" vertical="center" wrapText="1"/>
    </xf>
    <xf numFmtId="0" fontId="7" fillId="9" borderId="22" xfId="1" applyFont="1" applyFill="1" applyBorder="1" applyAlignment="1" applyProtection="1">
      <alignment horizontal="left" vertical="center" wrapText="1"/>
    </xf>
    <xf numFmtId="0" fontId="45" fillId="8" borderId="19" xfId="0" applyFont="1" applyFill="1" applyBorder="1" applyAlignment="1" applyProtection="1">
      <alignment horizontal="center" vertical="center" wrapText="1"/>
      <protection locked="0"/>
    </xf>
    <xf numFmtId="0" fontId="45" fillId="8" borderId="20" xfId="0" applyFont="1" applyFill="1" applyBorder="1" applyAlignment="1" applyProtection="1">
      <alignment horizontal="center" vertical="center"/>
      <protection locked="0"/>
    </xf>
    <xf numFmtId="0" fontId="1" fillId="7" borderId="13" xfId="2" applyFont="1" applyFill="1" applyBorder="1" applyAlignment="1">
      <alignment horizontal="left" vertical="center"/>
    </xf>
    <xf numFmtId="0" fontId="9" fillId="2" borderId="0" xfId="2" applyFont="1" applyFill="1" applyAlignment="1">
      <alignment horizontal="left" vertical="center" wrapText="1"/>
    </xf>
    <xf numFmtId="0" fontId="37" fillId="9" borderId="6" xfId="0" applyFont="1" applyFill="1" applyBorder="1" applyAlignment="1" applyProtection="1">
      <alignment horizontal="center" vertical="center" wrapText="1"/>
      <protection locked="0"/>
    </xf>
    <xf numFmtId="0" fontId="37" fillId="9" borderId="19" xfId="0" applyFont="1" applyFill="1" applyBorder="1" applyAlignment="1" applyProtection="1">
      <alignment horizontal="center" vertical="center" wrapText="1"/>
      <protection locked="0"/>
    </xf>
    <xf numFmtId="0" fontId="37" fillId="9" borderId="10" xfId="0" applyFont="1" applyFill="1" applyBorder="1" applyAlignment="1" applyProtection="1">
      <alignment horizontal="center" vertical="center" wrapText="1"/>
      <protection locked="0"/>
    </xf>
    <xf numFmtId="0" fontId="37" fillId="9" borderId="12" xfId="0" applyFont="1" applyFill="1" applyBorder="1" applyAlignment="1" applyProtection="1">
      <alignment horizontal="center" vertical="center" wrapText="1"/>
      <protection locked="0"/>
    </xf>
    <xf numFmtId="0" fontId="45" fillId="8" borderId="19" xfId="0" applyFont="1" applyFill="1" applyBorder="1" applyAlignment="1" applyProtection="1">
      <alignment horizontal="center" vertical="center"/>
      <protection locked="0"/>
    </xf>
    <xf numFmtId="0" fontId="42" fillId="7" borderId="14" xfId="0" applyFont="1" applyFill="1" applyBorder="1" applyAlignment="1" applyProtection="1">
      <alignment horizontal="center" vertical="center" wrapText="1"/>
      <protection locked="0"/>
    </xf>
    <xf numFmtId="0" fontId="42" fillId="7" borderId="22" xfId="0" applyFont="1" applyFill="1" applyBorder="1" applyAlignment="1" applyProtection="1">
      <alignment horizontal="center" vertical="center" wrapText="1"/>
      <protection locked="0"/>
    </xf>
    <xf numFmtId="0" fontId="44" fillId="8" borderId="20" xfId="2" applyFont="1" applyFill="1" applyBorder="1" applyAlignment="1">
      <alignment horizontal="left" vertical="center" wrapText="1"/>
    </xf>
    <xf numFmtId="0" fontId="4" fillId="7" borderId="13" xfId="1" applyFill="1" applyBorder="1" applyAlignment="1" applyProtection="1">
      <alignment horizontal="left" vertical="center" wrapText="1"/>
    </xf>
    <xf numFmtId="0" fontId="1" fillId="7" borderId="13" xfId="1" applyFont="1" applyFill="1" applyBorder="1" applyAlignment="1" applyProtection="1">
      <alignment horizontal="left" vertical="center" wrapText="1"/>
    </xf>
    <xf numFmtId="0" fontId="1" fillId="7" borderId="14" xfId="2" applyFont="1" applyFill="1" applyBorder="1" applyAlignment="1">
      <alignment horizontal="left" vertical="center" wrapText="1"/>
    </xf>
    <xf numFmtId="0" fontId="1" fillId="7" borderId="22" xfId="2" applyFont="1" applyFill="1" applyBorder="1" applyAlignment="1">
      <alignment horizontal="left" vertical="center" wrapText="1"/>
    </xf>
    <xf numFmtId="0" fontId="1" fillId="7" borderId="14" xfId="2" applyFont="1" applyFill="1" applyBorder="1" applyAlignment="1">
      <alignment horizontal="left" vertical="center"/>
    </xf>
    <xf numFmtId="0" fontId="1" fillId="7" borderId="17" xfId="2" applyFont="1" applyFill="1" applyBorder="1" applyAlignment="1">
      <alignment horizontal="left" vertical="center"/>
    </xf>
    <xf numFmtId="0" fontId="1" fillId="7" borderId="22" xfId="2" applyFont="1" applyFill="1" applyBorder="1" applyAlignment="1">
      <alignment horizontal="left" vertical="center"/>
    </xf>
    <xf numFmtId="0" fontId="5" fillId="7" borderId="14" xfId="0" applyFont="1" applyFill="1" applyBorder="1" applyAlignment="1" applyProtection="1">
      <alignment horizontal="center" vertical="center"/>
    </xf>
    <xf numFmtId="0" fontId="5" fillId="7" borderId="22" xfId="0" applyFont="1" applyFill="1" applyBorder="1" applyAlignment="1" applyProtection="1">
      <alignment horizontal="center" vertical="center"/>
    </xf>
    <xf numFmtId="0" fontId="37" fillId="9" borderId="14" xfId="0" applyFont="1" applyFill="1" applyBorder="1" applyAlignment="1" applyProtection="1">
      <alignment horizontal="center" vertical="center"/>
    </xf>
    <xf numFmtId="0" fontId="37" fillId="9" borderId="22" xfId="0" applyFont="1" applyFill="1" applyBorder="1" applyAlignment="1" applyProtection="1">
      <alignment horizontal="center" vertical="center"/>
    </xf>
    <xf numFmtId="0" fontId="37" fillId="9" borderId="17" xfId="0" applyFont="1" applyFill="1" applyBorder="1" applyAlignment="1" applyProtection="1">
      <alignment horizontal="center" vertical="center"/>
    </xf>
    <xf numFmtId="0" fontId="41" fillId="8" borderId="14" xfId="0" applyFont="1" applyFill="1" applyBorder="1" applyAlignment="1" applyProtection="1">
      <alignment horizontal="center" vertical="center"/>
    </xf>
    <xf numFmtId="0" fontId="41" fillId="8" borderId="22" xfId="0" applyFont="1" applyFill="1" applyBorder="1" applyAlignment="1" applyProtection="1">
      <alignment horizontal="center" vertical="center"/>
    </xf>
    <xf numFmtId="0" fontId="12" fillId="2" borderId="0" xfId="3" applyFont="1" applyFill="1" applyBorder="1" applyAlignment="1">
      <alignment horizontal="right" vertical="center"/>
    </xf>
    <xf numFmtId="0" fontId="28" fillId="2" borderId="3" xfId="0" applyFont="1" applyFill="1" applyBorder="1" applyAlignment="1" applyProtection="1">
      <alignment horizontal="left" vertical="top" wrapText="1"/>
      <protection locked="0"/>
    </xf>
    <xf numFmtId="0" fontId="28" fillId="2" borderId="1" xfId="0" applyFont="1" applyFill="1" applyBorder="1" applyAlignment="1" applyProtection="1">
      <alignment horizontal="left" vertical="top" wrapText="1"/>
      <protection locked="0"/>
    </xf>
    <xf numFmtId="0" fontId="28" fillId="2" borderId="0" xfId="0" applyFont="1" applyFill="1" applyAlignment="1">
      <alignment horizontal="right"/>
    </xf>
    <xf numFmtId="0" fontId="28" fillId="2" borderId="3" xfId="0" applyFont="1" applyFill="1" applyBorder="1" applyAlignment="1" applyProtection="1">
      <alignment horizontal="left"/>
      <protection locked="0"/>
    </xf>
    <xf numFmtId="0" fontId="12" fillId="2" borderId="0" xfId="0" applyFont="1" applyFill="1" applyBorder="1" applyAlignment="1">
      <alignment horizontal="right" vertical="center"/>
    </xf>
    <xf numFmtId="0" fontId="1" fillId="2" borderId="2"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 xfId="0" applyFont="1" applyFill="1" applyBorder="1" applyAlignment="1">
      <alignment horizontal="right"/>
    </xf>
    <xf numFmtId="0" fontId="8" fillId="2" borderId="0" xfId="0" applyFont="1" applyFill="1" applyAlignment="1">
      <alignment horizontal="right" vertical="center"/>
    </xf>
    <xf numFmtId="15" fontId="16" fillId="2" borderId="1" xfId="0" applyNumberFormat="1" applyFont="1" applyFill="1" applyBorder="1" applyAlignment="1" applyProtection="1">
      <alignment horizontal="center" vertical="center"/>
      <protection locked="0"/>
    </xf>
    <xf numFmtId="0" fontId="5" fillId="2" borderId="0" xfId="0" applyFont="1" applyFill="1" applyAlignment="1">
      <alignment horizontal="right"/>
    </xf>
    <xf numFmtId="0" fontId="5" fillId="2" borderId="0" xfId="0" applyFont="1" applyFill="1" applyAlignment="1">
      <alignment horizontal="left"/>
    </xf>
    <xf numFmtId="0" fontId="12" fillId="2" borderId="0" xfId="0" applyFont="1" applyFill="1" applyAlignment="1">
      <alignment horizontal="right"/>
    </xf>
    <xf numFmtId="0" fontId="16" fillId="2" borderId="1" xfId="0" applyFont="1" applyFill="1" applyBorder="1" applyAlignment="1" applyProtection="1">
      <alignment horizontal="center" vertical="center"/>
      <protection locked="0"/>
    </xf>
    <xf numFmtId="0" fontId="5" fillId="2" borderId="4" xfId="0" applyFont="1" applyFill="1" applyBorder="1" applyAlignment="1">
      <alignment horizontal="left"/>
    </xf>
    <xf numFmtId="0" fontId="12" fillId="9" borderId="14" xfId="0" applyFont="1" applyFill="1" applyBorder="1" applyAlignment="1" applyProtection="1">
      <alignment horizontal="center" vertical="center"/>
      <protection locked="0"/>
    </xf>
    <xf numFmtId="0" fontId="12" fillId="9" borderId="17" xfId="0" applyFont="1" applyFill="1" applyBorder="1" applyAlignment="1" applyProtection="1">
      <alignment horizontal="center" vertical="center"/>
      <protection locked="0"/>
    </xf>
    <xf numFmtId="0" fontId="12" fillId="9" borderId="22" xfId="0" applyFont="1" applyFill="1" applyBorder="1" applyAlignment="1" applyProtection="1">
      <alignment horizontal="center" vertical="center"/>
      <protection locked="0"/>
    </xf>
    <xf numFmtId="0" fontId="45" fillId="8" borderId="14" xfId="0" applyFont="1" applyFill="1" applyBorder="1" applyAlignment="1" applyProtection="1">
      <alignment horizontal="center" vertical="center"/>
      <protection locked="0"/>
    </xf>
    <xf numFmtId="0" fontId="45" fillId="8" borderId="17" xfId="0" applyFont="1" applyFill="1" applyBorder="1" applyAlignment="1" applyProtection="1">
      <alignment horizontal="center" vertical="center"/>
      <protection locked="0"/>
    </xf>
    <xf numFmtId="0" fontId="5" fillId="2" borderId="0" xfId="0" applyFont="1" applyFill="1" applyBorder="1" applyAlignment="1" applyProtection="1">
      <alignment horizontal="left" wrapText="1"/>
    </xf>
    <xf numFmtId="0" fontId="1" fillId="7" borderId="14" xfId="0" applyFont="1" applyFill="1" applyBorder="1" applyAlignment="1" applyProtection="1">
      <alignment horizontal="center" vertical="center"/>
      <protection locked="0"/>
    </xf>
    <xf numFmtId="0" fontId="5" fillId="7" borderId="17" xfId="0" applyFont="1" applyFill="1" applyBorder="1" applyAlignment="1" applyProtection="1">
      <alignment horizontal="center" vertical="center"/>
      <protection locked="0"/>
    </xf>
    <xf numFmtId="0" fontId="5" fillId="7" borderId="22"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xf>
    <xf numFmtId="0" fontId="2" fillId="7" borderId="5" xfId="0" applyFont="1" applyFill="1" applyBorder="1" applyAlignment="1" applyProtection="1">
      <alignment horizontal="center" vertical="center"/>
    </xf>
    <xf numFmtId="0" fontId="41" fillId="8" borderId="17"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7" borderId="22" xfId="0" applyFont="1" applyFill="1" applyBorder="1" applyAlignment="1" applyProtection="1">
      <alignment horizontal="center" vertical="center"/>
    </xf>
    <xf numFmtId="0" fontId="2" fillId="2" borderId="26" xfId="0" applyFont="1" applyFill="1" applyBorder="1" applyAlignment="1" applyProtection="1">
      <alignment horizontal="center"/>
    </xf>
    <xf numFmtId="0" fontId="2" fillId="2" borderId="27" xfId="0" applyFont="1" applyFill="1" applyBorder="1" applyAlignment="1" applyProtection="1">
      <alignment horizontal="center"/>
    </xf>
    <xf numFmtId="0" fontId="2" fillId="2" borderId="28" xfId="0" applyFont="1" applyFill="1" applyBorder="1" applyAlignment="1" applyProtection="1">
      <alignment horizontal="center"/>
    </xf>
    <xf numFmtId="0" fontId="47" fillId="0" borderId="23" xfId="0" applyFont="1" applyFill="1" applyBorder="1" applyAlignment="1" applyProtection="1">
      <alignment horizontal="center"/>
    </xf>
    <xf numFmtId="0" fontId="47" fillId="0" borderId="24" xfId="0" applyFont="1" applyFill="1" applyBorder="1" applyAlignment="1" applyProtection="1">
      <alignment horizontal="center"/>
    </xf>
    <xf numFmtId="0" fontId="47" fillId="0" borderId="25" xfId="0" applyFont="1" applyFill="1" applyBorder="1" applyAlignment="1" applyProtection="1">
      <alignment horizontal="center"/>
    </xf>
    <xf numFmtId="1" fontId="46" fillId="0" borderId="0" xfId="0" applyNumberFormat="1" applyFont="1" applyFill="1" applyBorder="1" applyAlignment="1" applyProtection="1">
      <alignment horizontal="center" wrapText="1"/>
    </xf>
    <xf numFmtId="0" fontId="2" fillId="7" borderId="14"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14" xfId="0" applyNumberFormat="1" applyFont="1" applyFill="1" applyBorder="1" applyAlignment="1">
      <alignment horizontal="center" vertical="center"/>
    </xf>
    <xf numFmtId="0" fontId="2" fillId="7" borderId="22" xfId="0" applyNumberFormat="1" applyFont="1" applyFill="1" applyBorder="1" applyAlignment="1">
      <alignment horizontal="center" vertical="center"/>
    </xf>
    <xf numFmtId="15" fontId="16" fillId="9" borderId="14" xfId="0" applyNumberFormat="1" applyFont="1" applyFill="1" applyBorder="1" applyAlignment="1">
      <alignment horizontal="center" vertical="center"/>
    </xf>
    <xf numFmtId="15" fontId="16" fillId="9" borderId="17" xfId="0" applyNumberFormat="1" applyFont="1" applyFill="1" applyBorder="1" applyAlignment="1">
      <alignment horizontal="center" vertical="center"/>
    </xf>
    <xf numFmtId="15" fontId="16" fillId="9" borderId="22" xfId="0" applyNumberFormat="1" applyFont="1" applyFill="1" applyBorder="1" applyAlignment="1">
      <alignment horizontal="center" vertical="center"/>
    </xf>
    <xf numFmtId="0" fontId="2" fillId="7" borderId="17" xfId="0" applyFont="1" applyFill="1" applyBorder="1" applyAlignment="1">
      <alignment horizontal="center" vertical="center"/>
    </xf>
    <xf numFmtId="0" fontId="5" fillId="7" borderId="13" xfId="0" applyFont="1" applyFill="1" applyBorder="1" applyAlignment="1">
      <alignment horizontal="left" wrapText="1"/>
    </xf>
    <xf numFmtId="0" fontId="2" fillId="9" borderId="13" xfId="0" applyFont="1" applyFill="1" applyBorder="1" applyAlignment="1">
      <alignment horizontal="center" vertical="center"/>
    </xf>
    <xf numFmtId="0" fontId="2" fillId="9" borderId="13" xfId="0" applyNumberFormat="1" applyFont="1" applyFill="1" applyBorder="1" applyAlignment="1">
      <alignment horizontal="center" vertical="center"/>
    </xf>
    <xf numFmtId="0" fontId="2" fillId="9" borderId="13" xfId="0" applyFont="1" applyFill="1" applyBorder="1" applyAlignment="1" applyProtection="1">
      <alignment horizontal="center" vertical="center" wrapText="1"/>
    </xf>
    <xf numFmtId="0" fontId="38" fillId="8" borderId="6" xfId="0" applyFont="1" applyFill="1" applyBorder="1" applyAlignment="1">
      <alignment horizontal="center" vertical="center" wrapText="1"/>
    </xf>
    <xf numFmtId="0" fontId="38" fillId="8" borderId="18" xfId="0" applyFont="1" applyFill="1" applyBorder="1" applyAlignment="1">
      <alignment horizontal="center" vertical="center" wrapText="1"/>
    </xf>
    <xf numFmtId="0" fontId="38" fillId="8" borderId="5" xfId="0" applyFont="1" applyFill="1" applyBorder="1" applyAlignment="1">
      <alignment horizontal="center" vertical="center" wrapText="1"/>
    </xf>
    <xf numFmtId="0" fontId="38" fillId="8" borderId="19" xfId="0" applyFont="1" applyFill="1" applyBorder="1" applyAlignment="1">
      <alignment horizontal="center" vertical="center" wrapText="1"/>
    </xf>
    <xf numFmtId="0" fontId="38" fillId="8" borderId="20" xfId="0" applyFont="1" applyFill="1" applyBorder="1" applyAlignment="1">
      <alignment horizontal="center" vertical="center" wrapText="1"/>
    </xf>
    <xf numFmtId="0" fontId="38" fillId="8" borderId="21" xfId="0" applyFont="1" applyFill="1" applyBorder="1" applyAlignment="1">
      <alignment horizontal="center" vertical="center" wrapText="1"/>
    </xf>
    <xf numFmtId="0" fontId="2" fillId="9" borderId="13" xfId="0" applyFont="1" applyFill="1" applyBorder="1" applyAlignment="1" applyProtection="1">
      <alignment horizontal="center" vertical="center"/>
    </xf>
    <xf numFmtId="0" fontId="2" fillId="9" borderId="13" xfId="0" applyNumberFormat="1" applyFont="1" applyFill="1" applyBorder="1" applyAlignment="1" applyProtection="1">
      <alignment horizontal="center" vertical="center"/>
    </xf>
    <xf numFmtId="0" fontId="38" fillId="8" borderId="6" xfId="0" applyFont="1" applyFill="1" applyBorder="1" applyAlignment="1" applyProtection="1">
      <alignment horizontal="center" vertical="center" wrapText="1"/>
    </xf>
    <xf numFmtId="0" fontId="38" fillId="8" borderId="18" xfId="0" applyFont="1" applyFill="1" applyBorder="1" applyAlignment="1" applyProtection="1">
      <alignment horizontal="center" vertical="center" wrapText="1"/>
    </xf>
    <xf numFmtId="0" fontId="38" fillId="8" borderId="5" xfId="0" applyFont="1" applyFill="1" applyBorder="1" applyAlignment="1" applyProtection="1">
      <alignment horizontal="center" vertical="center" wrapText="1"/>
    </xf>
    <xf numFmtId="0" fontId="38" fillId="8" borderId="19" xfId="0" applyFont="1" applyFill="1" applyBorder="1" applyAlignment="1" applyProtection="1">
      <alignment horizontal="center" vertical="center" wrapText="1"/>
    </xf>
    <xf numFmtId="0" fontId="38" fillId="8" borderId="20" xfId="0" applyFont="1" applyFill="1" applyBorder="1" applyAlignment="1" applyProtection="1">
      <alignment horizontal="center" vertical="center" wrapText="1"/>
    </xf>
    <xf numFmtId="0" fontId="38" fillId="8" borderId="21" xfId="0" applyFont="1" applyFill="1" applyBorder="1" applyAlignment="1" applyProtection="1">
      <alignment horizontal="center" vertical="center" wrapText="1"/>
    </xf>
    <xf numFmtId="0" fontId="6" fillId="9" borderId="10" xfId="0" applyNumberFormat="1" applyFont="1" applyFill="1" applyBorder="1" applyAlignment="1" applyProtection="1">
      <alignment horizontal="left" vertical="top" wrapText="1"/>
    </xf>
    <xf numFmtId="0" fontId="6" fillId="9" borderId="11" xfId="0" applyNumberFormat="1" applyFont="1" applyFill="1" applyBorder="1" applyAlignment="1" applyProtection="1">
      <alignment horizontal="left" vertical="top" wrapText="1"/>
    </xf>
    <xf numFmtId="0" fontId="12" fillId="7" borderId="18" xfId="0" applyFont="1" applyFill="1" applyBorder="1" applyAlignment="1" applyProtection="1">
      <alignment horizontal="center" vertical="center" wrapText="1"/>
    </xf>
    <xf numFmtId="0" fontId="12" fillId="7" borderId="20" xfId="0" applyFont="1" applyFill="1" applyBorder="1" applyAlignment="1" applyProtection="1">
      <alignment horizontal="center" vertical="center" wrapText="1"/>
    </xf>
    <xf numFmtId="0" fontId="12" fillId="7" borderId="14" xfId="0" applyFont="1" applyFill="1" applyBorder="1" applyAlignment="1" applyProtection="1">
      <alignment horizontal="center" vertical="center"/>
    </xf>
    <xf numFmtId="0" fontId="12" fillId="7" borderId="17" xfId="0" applyFont="1" applyFill="1" applyBorder="1" applyAlignment="1" applyProtection="1">
      <alignment horizontal="center" vertical="center"/>
    </xf>
    <xf numFmtId="0" fontId="12" fillId="7" borderId="22" xfId="0" applyFont="1" applyFill="1" applyBorder="1" applyAlignment="1" applyProtection="1">
      <alignment horizontal="center" vertical="center"/>
    </xf>
    <xf numFmtId="0" fontId="12" fillId="7" borderId="10"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10" xfId="0" applyFont="1" applyFill="1" applyBorder="1" applyAlignment="1" applyProtection="1">
      <alignment horizontal="center" vertical="center"/>
    </xf>
    <xf numFmtId="0" fontId="12" fillId="7" borderId="12" xfId="0" applyFont="1" applyFill="1" applyBorder="1" applyAlignment="1" applyProtection="1">
      <alignment horizontal="center" vertical="center"/>
    </xf>
    <xf numFmtId="0" fontId="30" fillId="7" borderId="10" xfId="0" applyFont="1" applyFill="1" applyBorder="1" applyAlignment="1" applyProtection="1">
      <alignment horizontal="center" vertical="center" wrapText="1"/>
    </xf>
    <xf numFmtId="0" fontId="30" fillId="7" borderId="12" xfId="0" applyFont="1" applyFill="1" applyBorder="1" applyAlignment="1" applyProtection="1">
      <alignment horizontal="center" vertical="center" wrapText="1"/>
    </xf>
    <xf numFmtId="0" fontId="12" fillId="7" borderId="10" xfId="0" applyFont="1" applyFill="1" applyBorder="1" applyAlignment="1" applyProtection="1">
      <alignment horizontal="center" vertical="center" textRotation="90" wrapText="1"/>
    </xf>
    <xf numFmtId="0" fontId="12" fillId="7" borderId="12" xfId="0" applyFont="1" applyFill="1" applyBorder="1" applyAlignment="1" applyProtection="1">
      <alignment horizontal="center" vertical="center" textRotation="90" wrapText="1"/>
    </xf>
    <xf numFmtId="15" fontId="54" fillId="9" borderId="14" xfId="0" applyNumberFormat="1" applyFont="1" applyFill="1" applyBorder="1" applyAlignment="1" applyProtection="1">
      <alignment horizontal="left" vertical="center" wrapText="1"/>
    </xf>
    <xf numFmtId="15" fontId="54" fillId="9" borderId="17" xfId="0" applyNumberFormat="1" applyFont="1" applyFill="1" applyBorder="1" applyAlignment="1" applyProtection="1">
      <alignment horizontal="left" vertical="center" wrapText="1"/>
    </xf>
    <xf numFmtId="0" fontId="15" fillId="9" borderId="14" xfId="0" applyFont="1" applyFill="1" applyBorder="1" applyAlignment="1" applyProtection="1">
      <alignment horizontal="center" vertical="center"/>
    </xf>
    <xf numFmtId="0" fontId="15" fillId="9" borderId="17" xfId="0" applyFont="1" applyFill="1" applyBorder="1" applyAlignment="1" applyProtection="1">
      <alignment horizontal="center" vertical="center"/>
    </xf>
    <xf numFmtId="0" fontId="12" fillId="7" borderId="13" xfId="0"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xf>
    <xf numFmtId="0" fontId="17" fillId="9" borderId="14" xfId="0" applyFont="1" applyFill="1" applyBorder="1" applyAlignment="1" applyProtection="1">
      <alignment horizontal="left"/>
    </xf>
    <xf numFmtId="0" fontId="17" fillId="9" borderId="17" xfId="0" applyFont="1" applyFill="1" applyBorder="1" applyAlignment="1" applyProtection="1">
      <alignment horizontal="left"/>
    </xf>
    <xf numFmtId="0" fontId="17" fillId="9" borderId="22" xfId="0" applyFont="1" applyFill="1" applyBorder="1" applyAlignment="1" applyProtection="1">
      <alignment horizontal="left"/>
    </xf>
    <xf numFmtId="0" fontId="12" fillId="7" borderId="13" xfId="0" applyFont="1" applyFill="1" applyBorder="1" applyAlignment="1" applyProtection="1">
      <alignment horizontal="center" vertical="center" textRotation="90" wrapText="1"/>
    </xf>
    <xf numFmtId="15" fontId="54" fillId="9" borderId="13" xfId="0" applyNumberFormat="1" applyFont="1" applyFill="1" applyBorder="1" applyAlignment="1" applyProtection="1">
      <alignment horizontal="left" vertical="center" wrapText="1"/>
    </xf>
    <xf numFmtId="0" fontId="15" fillId="9" borderId="13" xfId="0" applyFont="1" applyFill="1" applyBorder="1" applyAlignment="1" applyProtection="1">
      <alignment horizontal="center" vertical="center"/>
    </xf>
    <xf numFmtId="0" fontId="6" fillId="9" borderId="13" xfId="0" applyNumberFormat="1" applyFont="1" applyFill="1" applyBorder="1" applyAlignment="1" applyProtection="1">
      <alignment horizontal="left" vertical="top" wrapText="1"/>
    </xf>
    <xf numFmtId="0" fontId="30" fillId="7" borderId="13" xfId="0" applyFont="1" applyFill="1" applyBorder="1" applyAlignment="1" applyProtection="1">
      <alignment horizontal="center" vertical="center" wrapText="1"/>
    </xf>
    <xf numFmtId="0" fontId="7" fillId="2" borderId="0" xfId="0" applyFont="1" applyFill="1" applyAlignment="1">
      <alignment horizontal="center" vertical="top" wrapText="1"/>
    </xf>
    <xf numFmtId="0" fontId="0" fillId="2" borderId="0" xfId="0" applyFill="1" applyAlignment="1">
      <alignment horizontal="center" vertical="top" wrapText="1"/>
    </xf>
    <xf numFmtId="0" fontId="7" fillId="2" borderId="0" xfId="0" applyFont="1" applyFill="1" applyAlignment="1">
      <alignment horizontal="center" wrapText="1"/>
    </xf>
    <xf numFmtId="0" fontId="0" fillId="2" borderId="0" xfId="0" applyFill="1" applyAlignment="1">
      <alignment horizontal="center" wrapText="1"/>
    </xf>
    <xf numFmtId="0" fontId="6" fillId="9" borderId="13" xfId="0" applyFont="1" applyFill="1" applyBorder="1" applyAlignment="1">
      <alignment horizontal="center" vertical="center"/>
    </xf>
    <xf numFmtId="0" fontId="48" fillId="8" borderId="13" xfId="0" applyFont="1" applyFill="1" applyBorder="1" applyAlignment="1">
      <alignment horizontal="center" vertical="center"/>
    </xf>
  </cellXfs>
  <cellStyles count="5">
    <cellStyle name="Hyperlink" xfId="1" builtinId="8"/>
    <cellStyle name="Normal" xfId="0" builtinId="0"/>
    <cellStyle name="Normal 2" xfId="2" xr:uid="{00000000-0005-0000-0000-000002000000}"/>
    <cellStyle name="Normal_Worksheet" xfId="3" xr:uid="{00000000-0005-0000-0000-000003000000}"/>
    <cellStyle name="Percent" xfId="4" builtinId="5"/>
  </cellStyles>
  <dxfs count="69">
    <dxf>
      <fill>
        <patternFill>
          <bgColor rgb="FFFF0000"/>
        </patternFill>
      </fill>
    </dxf>
    <dxf>
      <fill>
        <patternFill>
          <bgColor rgb="FFFF0000"/>
        </patternFill>
      </fill>
    </dxf>
    <dxf>
      <fill>
        <patternFill>
          <bgColor rgb="FFFF0000"/>
        </patternFill>
      </fill>
    </dxf>
    <dxf>
      <fill>
        <patternFill>
          <bgColor indexed="51"/>
        </patternFill>
      </fill>
    </dxf>
    <dxf>
      <fill>
        <patternFill>
          <bgColor rgb="FFFF0000"/>
        </patternFill>
      </fill>
    </dxf>
    <dxf>
      <fill>
        <patternFill>
          <bgColor rgb="FFFF0000"/>
        </patternFill>
      </fill>
    </dxf>
    <dxf>
      <fill>
        <patternFill>
          <bgColor rgb="FFFF0000"/>
        </patternFill>
      </fill>
    </dxf>
    <dxf>
      <fill>
        <patternFill>
          <bgColor indexed="51"/>
        </patternFill>
      </fill>
    </dxf>
    <dxf>
      <fill>
        <patternFill>
          <bgColor rgb="FFFF0000"/>
        </patternFill>
      </fill>
    </dxf>
    <dxf>
      <fill>
        <patternFill>
          <bgColor rgb="FFFF0000"/>
        </patternFill>
      </fill>
    </dxf>
    <dxf>
      <fill>
        <patternFill>
          <bgColor rgb="FFFF0000"/>
        </patternFill>
      </fill>
    </dxf>
    <dxf>
      <fill>
        <patternFill>
          <bgColor indexed="51"/>
        </patternFill>
      </fill>
    </dxf>
    <dxf>
      <fill>
        <patternFill>
          <bgColor rgb="FFFF0000"/>
        </patternFill>
      </fill>
    </dxf>
    <dxf>
      <fill>
        <patternFill>
          <bgColor rgb="FFFF0000"/>
        </patternFill>
      </fill>
    </dxf>
    <dxf>
      <fill>
        <patternFill>
          <bgColor rgb="FFFF0000"/>
        </patternFill>
      </fill>
    </dxf>
    <dxf>
      <fill>
        <patternFill>
          <bgColor indexed="51"/>
        </patternFill>
      </fill>
    </dxf>
    <dxf>
      <fill>
        <patternFill>
          <bgColor rgb="FFFF0000"/>
        </patternFill>
      </fill>
    </dxf>
    <dxf>
      <fill>
        <patternFill>
          <bgColor rgb="FFFF0000"/>
        </patternFill>
      </fill>
    </dxf>
    <dxf>
      <fill>
        <patternFill>
          <bgColor rgb="FFFF0000"/>
        </patternFill>
      </fill>
    </dxf>
    <dxf>
      <fill>
        <patternFill>
          <bgColor indexed="51"/>
        </patternFill>
      </fill>
    </dxf>
    <dxf>
      <fill>
        <patternFill>
          <bgColor rgb="FFFF0000"/>
        </patternFill>
      </fill>
    </dxf>
    <dxf>
      <fill>
        <patternFill>
          <bgColor rgb="FFFF0000"/>
        </patternFill>
      </fill>
    </dxf>
    <dxf>
      <fill>
        <patternFill>
          <bgColor rgb="FFFF0000"/>
        </patternFill>
      </fill>
    </dxf>
    <dxf>
      <fill>
        <patternFill>
          <bgColor indexed="51"/>
        </patternFill>
      </fill>
    </dxf>
    <dxf>
      <fill>
        <patternFill>
          <bgColor rgb="FFFF0000"/>
        </patternFill>
      </fill>
    </dxf>
    <dxf>
      <fill>
        <patternFill>
          <bgColor indexed="51"/>
        </patternFill>
      </fill>
    </dxf>
    <dxf>
      <fill>
        <patternFill>
          <bgColor rgb="FFFF0000"/>
        </patternFill>
      </fill>
    </dxf>
    <dxf>
      <fill>
        <patternFill>
          <bgColor indexed="51"/>
        </patternFill>
      </fill>
    </dxf>
    <dxf>
      <fill>
        <patternFill>
          <bgColor rgb="FFFF0000"/>
        </patternFill>
      </fill>
    </dxf>
    <dxf>
      <fill>
        <patternFill>
          <bgColor indexed="5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5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5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51"/>
        </patternFill>
      </fill>
    </dxf>
    <dxf>
      <fill>
        <patternFill>
          <bgColor rgb="FFFF0000"/>
        </patternFill>
      </fill>
    </dxf>
    <dxf>
      <fill>
        <patternFill>
          <bgColor indexed="51"/>
        </patternFill>
      </fill>
    </dxf>
    <dxf>
      <fill>
        <patternFill>
          <bgColor rgb="FFFF0000"/>
        </patternFill>
      </fill>
    </dxf>
    <dxf>
      <fill>
        <patternFill>
          <bgColor indexed="51"/>
        </patternFill>
      </fill>
    </dxf>
    <dxf>
      <fill>
        <patternFill>
          <bgColor rgb="FFFF0000"/>
        </patternFill>
      </fill>
    </dxf>
    <dxf>
      <fill>
        <patternFill>
          <bgColor indexed="51"/>
        </patternFill>
      </fill>
    </dxf>
    <dxf>
      <fill>
        <patternFill>
          <bgColor rgb="FFFF0000"/>
        </patternFill>
      </fill>
    </dxf>
    <dxf>
      <fill>
        <patternFill>
          <bgColor indexed="51"/>
        </patternFill>
      </fill>
    </dxf>
    <dxf>
      <fill>
        <patternFill>
          <bgColor rgb="FFFF0000"/>
        </patternFill>
      </fill>
    </dxf>
    <dxf>
      <fill>
        <patternFill>
          <bgColor indexed="51"/>
        </patternFill>
      </fill>
    </dxf>
    <dxf>
      <fill>
        <patternFill>
          <bgColor rgb="FFFF0000"/>
        </patternFill>
      </fill>
    </dxf>
    <dxf>
      <fill>
        <patternFill>
          <bgColor indexed="51"/>
        </patternFill>
      </fill>
    </dxf>
    <dxf>
      <fill>
        <patternFill>
          <bgColor rgb="FFFF0000"/>
        </patternFill>
      </fill>
    </dxf>
    <dxf>
      <fill>
        <patternFill>
          <bgColor indexed="51"/>
        </patternFill>
      </fill>
    </dxf>
  </dxfs>
  <tableStyles count="1" defaultTableStyle="TableStyleMedium2" defaultPivotStyle="PivotStyleLight16">
    <tableStyle name="MySqlDefault" pivot="0" table="0" count="0" xr9:uid="{00000000-0011-0000-FFFF-FFFF00000000}"/>
  </tableStyles>
  <colors>
    <mruColors>
      <color rgb="FF0000FF"/>
      <color rgb="FFD9D9D9"/>
      <color rgb="FF367C2B"/>
      <color rgb="FFFFDE00"/>
      <color rgb="FFD6A800"/>
      <color rgb="FFFBE7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846180932787076E-2"/>
          <c:y val="3.1250063578417128E-2"/>
          <c:w val="0.94423165586656388"/>
          <c:h val="0.93958524492440776"/>
        </c:manualLayout>
      </c:layout>
      <c:barChart>
        <c:barDir val="col"/>
        <c:grouping val="clustered"/>
        <c:varyColors val="0"/>
        <c:dLbls>
          <c:showLegendKey val="0"/>
          <c:showVal val="0"/>
          <c:showCatName val="0"/>
          <c:showSerName val="0"/>
          <c:showPercent val="0"/>
          <c:showBubbleSize val="0"/>
        </c:dLbls>
        <c:gapWidth val="150"/>
        <c:axId val="88224512"/>
        <c:axId val="88226432"/>
      </c:barChart>
      <c:catAx>
        <c:axId val="88224512"/>
        <c:scaling>
          <c:orientation val="minMax"/>
        </c:scaling>
        <c:delete val="0"/>
        <c:axPos val="b"/>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88226432"/>
        <c:crosses val="autoZero"/>
        <c:auto val="1"/>
        <c:lblAlgn val="ctr"/>
        <c:lblOffset val="100"/>
        <c:tickMarkSkip val="1"/>
        <c:noMultiLvlLbl val="0"/>
      </c:catAx>
      <c:valAx>
        <c:axId val="88226432"/>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88224512"/>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en-US"/>
              <a:t>Scoring Summary</a:t>
            </a:r>
          </a:p>
        </c:rich>
      </c:tx>
      <c:layout>
        <c:manualLayout>
          <c:xMode val="edge"/>
          <c:yMode val="edge"/>
          <c:x val="0.30952193475815531"/>
          <c:y val="2.3505395158938465E-2"/>
        </c:manualLayout>
      </c:layout>
      <c:overlay val="0"/>
    </c:title>
    <c:autoTitleDeleted val="0"/>
    <c:plotArea>
      <c:layout>
        <c:manualLayout>
          <c:layoutTarget val="inner"/>
          <c:xMode val="edge"/>
          <c:yMode val="edge"/>
          <c:x val="0.31634179807354201"/>
          <c:y val="0.22331917469814938"/>
          <c:w val="0.4107565174822283"/>
          <c:h val="0.58053977411150182"/>
        </c:manualLayout>
      </c:layout>
      <c:radarChart>
        <c:radarStyle val="marker"/>
        <c:varyColors val="0"/>
        <c:ser>
          <c:idx val="0"/>
          <c:order val="0"/>
          <c:cat>
            <c:strRef>
              <c:f>'OF Readiness Scoring Summary'!$C$27:$C$30</c:f>
              <c:strCache>
                <c:ptCount val="4"/>
                <c:pt idx="0">
                  <c:v>Leadership</c:v>
                </c:pt>
                <c:pt idx="1">
                  <c:v>Plan the Order</c:v>
                </c:pt>
                <c:pt idx="2">
                  <c:v>Acquire the Material</c:v>
                </c:pt>
                <c:pt idx="3">
                  <c:v>Make the Order</c:v>
                </c:pt>
              </c:strCache>
            </c:strRef>
          </c:cat>
          <c:val>
            <c:numRef>
              <c:f>'OF Readiness Scoring Summary'!$D$27:$D$30</c:f>
              <c:numCache>
                <c:formatCode>0%</c:formatCode>
                <c:ptCount val="4"/>
                <c:pt idx="0">
                  <c:v>0</c:v>
                </c:pt>
                <c:pt idx="1">
                  <c:v>0</c:v>
                </c:pt>
                <c:pt idx="2">
                  <c:v>0</c:v>
                </c:pt>
                <c:pt idx="3">
                  <c:v>0</c:v>
                </c:pt>
              </c:numCache>
            </c:numRef>
          </c:val>
          <c:extLst>
            <c:ext xmlns:c16="http://schemas.microsoft.com/office/drawing/2014/chart" uri="{C3380CC4-5D6E-409C-BE32-E72D297353CC}">
              <c16:uniqueId val="{00000000-6E34-4169-B923-351DA9CC124C}"/>
            </c:ext>
          </c:extLst>
        </c:ser>
        <c:dLbls>
          <c:showLegendKey val="0"/>
          <c:showVal val="0"/>
          <c:showCatName val="0"/>
          <c:showSerName val="0"/>
          <c:showPercent val="0"/>
          <c:showBubbleSize val="0"/>
        </c:dLbls>
        <c:axId val="91329280"/>
        <c:axId val="91331584"/>
      </c:radarChart>
      <c:catAx>
        <c:axId val="9132928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600" b="0" i="0" u="none" strike="noStrike" baseline="0">
                <a:solidFill>
                  <a:srgbClr val="000000"/>
                </a:solidFill>
                <a:latin typeface="Arial"/>
                <a:ea typeface="Arial"/>
                <a:cs typeface="Arial"/>
              </a:defRPr>
            </a:pPr>
            <a:endParaRPr lang="en-US"/>
          </a:p>
        </c:txPr>
        <c:crossAx val="91331584"/>
        <c:crosses val="autoZero"/>
        <c:auto val="0"/>
        <c:lblAlgn val="ctr"/>
        <c:lblOffset val="100"/>
        <c:noMultiLvlLbl val="0"/>
      </c:catAx>
      <c:valAx>
        <c:axId val="91331584"/>
        <c:scaling>
          <c:orientation val="minMax"/>
          <c:max val="1"/>
          <c:min val="0"/>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1329280"/>
        <c:crosses val="autoZero"/>
        <c:crossBetween val="between"/>
        <c:majorUnit val="0.2"/>
        <c:minorUnit val="4.0000000000000022E-2"/>
      </c:valAx>
      <c:spPr>
        <a:noFill/>
        <a:ln w="25400">
          <a:noFill/>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5241723816781"/>
          <c:y val="9.3442307053390461E-2"/>
          <c:w val="0.62163982727965483"/>
          <c:h val="0.81311538589321886"/>
        </c:manualLayout>
      </c:layout>
      <c:pieChart>
        <c:varyColors val="1"/>
        <c:ser>
          <c:idx val="0"/>
          <c:order val="0"/>
          <c:spPr>
            <a:noFill/>
            <a:ln>
              <a:noFill/>
            </a:ln>
          </c:spPr>
          <c:dPt>
            <c:idx val="1"/>
            <c:bubble3D val="0"/>
            <c:spPr>
              <a:solidFill>
                <a:srgbClr val="FFFF00"/>
              </a:solidFill>
              <a:ln>
                <a:noFill/>
              </a:ln>
            </c:spPr>
            <c:extLst>
              <c:ext xmlns:c16="http://schemas.microsoft.com/office/drawing/2014/chart" uri="{C3380CC4-5D6E-409C-BE32-E72D297353CC}">
                <c16:uniqueId val="{00000000-9AE7-4089-B7C7-7BBACF02A20A}"/>
              </c:ext>
            </c:extLst>
          </c:dPt>
          <c:dPt>
            <c:idx val="2"/>
            <c:bubble3D val="0"/>
            <c:explosion val="2"/>
            <c:extLst>
              <c:ext xmlns:c16="http://schemas.microsoft.com/office/drawing/2014/chart" uri="{C3380CC4-5D6E-409C-BE32-E72D297353CC}">
                <c16:uniqueId val="{00000001-9AE7-4089-B7C7-7BBACF02A20A}"/>
              </c:ext>
            </c:extLst>
          </c:dPt>
          <c:cat>
            <c:strRef>
              <c:f>'OF Readiness Scoring Summary'!$C$52:$C$54</c:f>
              <c:strCache>
                <c:ptCount val="3"/>
                <c:pt idx="0">
                  <c:v>gv </c:v>
                </c:pt>
                <c:pt idx="1">
                  <c:v>gv+</c:v>
                </c:pt>
                <c:pt idx="2">
                  <c:v>end</c:v>
                </c:pt>
              </c:strCache>
            </c:strRef>
          </c:cat>
          <c:val>
            <c:numRef>
              <c:f>'OF Readiness Scoring Summary'!$D$52:$D$54</c:f>
              <c:numCache>
                <c:formatCode>General</c:formatCode>
                <c:ptCount val="3"/>
                <c:pt idx="0" formatCode="0">
                  <c:v>0</c:v>
                </c:pt>
                <c:pt idx="1">
                  <c:v>3</c:v>
                </c:pt>
                <c:pt idx="2" formatCode="0">
                  <c:v>597</c:v>
                </c:pt>
              </c:numCache>
            </c:numRef>
          </c:val>
          <c:extLst>
            <c:ext xmlns:c16="http://schemas.microsoft.com/office/drawing/2014/chart" uri="{C3380CC4-5D6E-409C-BE32-E72D297353CC}">
              <c16:uniqueId val="{00000002-9AE7-4089-B7C7-7BBACF02A20A}"/>
            </c:ext>
          </c:extLst>
        </c:ser>
        <c:dLbls>
          <c:showLegendKey val="0"/>
          <c:showVal val="0"/>
          <c:showCatName val="0"/>
          <c:showSerName val="0"/>
          <c:showPercent val="0"/>
          <c:showBubbleSize val="0"/>
          <c:showLeaderLines val="1"/>
        </c:dLbls>
        <c:firstSliceAng val="27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533400</xdr:colOff>
      <xdr:row>37</xdr:row>
      <xdr:rowOff>152400</xdr:rowOff>
    </xdr:from>
    <xdr:to>
      <xdr:col>1</xdr:col>
      <xdr:colOff>3238500</xdr:colOff>
      <xdr:row>63</xdr:row>
      <xdr:rowOff>133350</xdr:rowOff>
    </xdr:to>
    <xdr:graphicFrame macro="">
      <xdr:nvGraphicFramePr>
        <xdr:cNvPr id="1631826" name="Chart 6621">
          <a:extLst>
            <a:ext uri="{FF2B5EF4-FFF2-40B4-BE49-F238E27FC236}">
              <a16:creationId xmlns:a16="http://schemas.microsoft.com/office/drawing/2014/main" id="{00000000-0008-0000-0200-000052E6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1034156</xdr:colOff>
      <xdr:row>38</xdr:row>
      <xdr:rowOff>122464</xdr:rowOff>
    </xdr:from>
    <xdr:to>
      <xdr:col>1</xdr:col>
      <xdr:colOff>2438594</xdr:colOff>
      <xdr:row>61</xdr:row>
      <xdr:rowOff>32718</xdr:rowOff>
    </xdr:to>
    <xdr:sp macro="" textlink="">
      <xdr:nvSpPr>
        <xdr:cNvPr id="11" name="Oval 10">
          <a:extLst>
            <a:ext uri="{FF2B5EF4-FFF2-40B4-BE49-F238E27FC236}">
              <a16:creationId xmlns:a16="http://schemas.microsoft.com/office/drawing/2014/main" id="{00000000-0008-0000-0200-00000B000000}"/>
            </a:ext>
          </a:extLst>
        </xdr:cNvPr>
        <xdr:cNvSpPr/>
      </xdr:nvSpPr>
      <xdr:spPr>
        <a:xfrm>
          <a:off x="1034156" y="10028464"/>
          <a:ext cx="3649617" cy="4006004"/>
        </a:xfrm>
        <a:prstGeom prst="ellipse">
          <a:avLst/>
        </a:prstGeom>
        <a:scene3d>
          <a:camera prst="orthographicFront"/>
          <a:lightRig rig="threePt" dir="t">
            <a:rot lat="0" lon="0" rev="10200000"/>
          </a:lightRig>
        </a:scene3d>
        <a:sp3d extrusionH="381000" contourW="19050" prstMaterial="dkEdge">
          <a:bevelT w="1282700" h="679450" prst="hardEdge"/>
          <a:bevelB w="254000" h="1454150" prst="divot"/>
          <a:extrusionClr>
            <a:schemeClr val="accent2">
              <a:lumMod val="60000"/>
              <a:lumOff val="40000"/>
            </a:schemeClr>
          </a:extrusionClr>
          <a:contourClr>
            <a:schemeClr val="tx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1270922</xdr:colOff>
      <xdr:row>51</xdr:row>
      <xdr:rowOff>91428</xdr:rowOff>
    </xdr:from>
    <xdr:to>
      <xdr:col>1</xdr:col>
      <xdr:colOff>1832826</xdr:colOff>
      <xdr:row>54</xdr:row>
      <xdr:rowOff>123344</xdr:rowOff>
    </xdr:to>
    <xdr:sp macro="" textlink="">
      <xdr:nvSpPr>
        <xdr:cNvPr id="12" name="Isosceles Triangle 11">
          <a:extLst>
            <a:ext uri="{FF2B5EF4-FFF2-40B4-BE49-F238E27FC236}">
              <a16:creationId xmlns:a16="http://schemas.microsoft.com/office/drawing/2014/main" id="{00000000-0008-0000-0200-00000C000000}"/>
            </a:ext>
          </a:extLst>
        </xdr:cNvPr>
        <xdr:cNvSpPr/>
      </xdr:nvSpPr>
      <xdr:spPr>
        <a:xfrm rot="10800000">
          <a:off x="1270922" y="12433107"/>
          <a:ext cx="2807083" cy="548987"/>
        </a:xfrm>
        <a:prstGeom prst="triangle">
          <a:avLst>
            <a:gd name="adj" fmla="val 100000"/>
          </a:avLst>
        </a:prstGeom>
        <a:solidFill>
          <a:srgbClr val="FF0000"/>
        </a:solidFill>
        <a:scene3d>
          <a:camera prst="orthographicFront"/>
          <a:lightRig rig="threePt" dir="t"/>
        </a:scene3d>
        <a:sp3d>
          <a:bevelT w="533400" h="279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1545004</xdr:colOff>
      <xdr:row>52</xdr:row>
      <xdr:rowOff>4343</xdr:rowOff>
    </xdr:from>
    <xdr:to>
      <xdr:col>1</xdr:col>
      <xdr:colOff>2110410</xdr:colOff>
      <xdr:row>55</xdr:row>
      <xdr:rowOff>36259</xdr:rowOff>
    </xdr:to>
    <xdr:sp macro="" textlink="">
      <xdr:nvSpPr>
        <xdr:cNvPr id="13" name="Isosceles Triangle 12">
          <a:extLst>
            <a:ext uri="{FF2B5EF4-FFF2-40B4-BE49-F238E27FC236}">
              <a16:creationId xmlns:a16="http://schemas.microsoft.com/office/drawing/2014/main" id="{00000000-0008-0000-0200-00000D000000}"/>
            </a:ext>
          </a:extLst>
        </xdr:cNvPr>
        <xdr:cNvSpPr/>
      </xdr:nvSpPr>
      <xdr:spPr>
        <a:xfrm>
          <a:off x="1545004" y="12536522"/>
          <a:ext cx="2810585" cy="521773"/>
        </a:xfrm>
        <a:prstGeom prst="triangle">
          <a:avLst>
            <a:gd name="adj" fmla="val 100000"/>
          </a:avLst>
        </a:prstGeom>
        <a:solidFill>
          <a:srgbClr val="00B050"/>
        </a:solidFill>
        <a:scene3d>
          <a:camera prst="orthographicFront"/>
          <a:lightRig rig="threePt" dir="t"/>
        </a:scene3d>
        <a:sp3d>
          <a:bevelT w="533400" h="279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lang="en-US" sz="1050" b="1"/>
            <a:t>       </a:t>
          </a:r>
        </a:p>
      </xdr:txBody>
    </xdr:sp>
    <xdr:clientData/>
  </xdr:twoCellAnchor>
  <xdr:twoCellAnchor>
    <xdr:from>
      <xdr:col>0</xdr:col>
      <xdr:colOff>1564054</xdr:colOff>
      <xdr:row>51</xdr:row>
      <xdr:rowOff>129528</xdr:rowOff>
    </xdr:from>
    <xdr:to>
      <xdr:col>1</xdr:col>
      <xdr:colOff>362486</xdr:colOff>
      <xdr:row>53</xdr:row>
      <xdr:rowOff>88707</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1564054" y="12471207"/>
          <a:ext cx="1043611"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100" b="1">
              <a:solidFill>
                <a:schemeClr val="bg1"/>
              </a:solidFill>
            </a:rPr>
            <a:t>Tactical</a:t>
          </a:r>
        </a:p>
      </xdr:txBody>
    </xdr:sp>
    <xdr:clientData/>
  </xdr:twoCellAnchor>
  <xdr:twoCellAnchor>
    <xdr:from>
      <xdr:col>1</xdr:col>
      <xdr:colOff>947930</xdr:colOff>
      <xdr:row>52</xdr:row>
      <xdr:rowOff>118923</xdr:rowOff>
    </xdr:from>
    <xdr:to>
      <xdr:col>1</xdr:col>
      <xdr:colOff>1991541</xdr:colOff>
      <xdr:row>54</xdr:row>
      <xdr:rowOff>78101</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3193109" y="12651102"/>
          <a:ext cx="1043611"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sz="1100" b="1">
              <a:solidFill>
                <a:schemeClr val="bg1"/>
              </a:solidFill>
            </a:rPr>
            <a:t>Strategic</a:t>
          </a:r>
        </a:p>
      </xdr:txBody>
    </xdr:sp>
    <xdr:clientData/>
  </xdr:twoCellAnchor>
  <xdr:twoCellAnchor>
    <xdr:from>
      <xdr:col>0</xdr:col>
      <xdr:colOff>1110356</xdr:colOff>
      <xdr:row>47</xdr:row>
      <xdr:rowOff>35879</xdr:rowOff>
    </xdr:from>
    <xdr:to>
      <xdr:col>1</xdr:col>
      <xdr:colOff>141527</xdr:colOff>
      <xdr:row>49</xdr:row>
      <xdr:rowOff>158044</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110356" y="11683593"/>
          <a:ext cx="1276350" cy="475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en-US" sz="1600" b="1">
              <a:solidFill>
                <a:schemeClr val="bg1"/>
              </a:solidFill>
            </a:rPr>
            <a:t>Unprepared</a:t>
          </a:r>
        </a:p>
      </xdr:txBody>
    </xdr:sp>
    <xdr:clientData/>
  </xdr:twoCellAnchor>
  <xdr:twoCellAnchor>
    <xdr:from>
      <xdr:col>0</xdr:col>
      <xdr:colOff>1386581</xdr:colOff>
      <xdr:row>42</xdr:row>
      <xdr:rowOff>161145</xdr:rowOff>
    </xdr:from>
    <xdr:to>
      <xdr:col>1</xdr:col>
      <xdr:colOff>63885</xdr:colOff>
      <xdr:row>44</xdr:row>
      <xdr:rowOff>85405</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1386581" y="10924395"/>
          <a:ext cx="922483" cy="278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en-US" sz="1600" b="1">
              <a:solidFill>
                <a:schemeClr val="bg1"/>
              </a:solidFill>
            </a:rPr>
            <a:t>Reactive</a:t>
          </a:r>
        </a:p>
      </xdr:txBody>
    </xdr:sp>
    <xdr:clientData/>
  </xdr:twoCellAnchor>
  <xdr:twoCellAnchor>
    <xdr:from>
      <xdr:col>1</xdr:col>
      <xdr:colOff>254706</xdr:colOff>
      <xdr:row>40</xdr:row>
      <xdr:rowOff>130927</xdr:rowOff>
    </xdr:from>
    <xdr:to>
      <xdr:col>1</xdr:col>
      <xdr:colOff>1274168</xdr:colOff>
      <xdr:row>41</xdr:row>
      <xdr:rowOff>205061</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2499885" y="10390713"/>
          <a:ext cx="1019462" cy="251027"/>
        </a:xfrm>
        <a:prstGeom prst="rect">
          <a:avLst/>
        </a:prstGeom>
        <a:noFill/>
        <a:ln w="9525" cmpd="sng">
          <a:no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en-US" sz="1600" b="1">
              <a:solidFill>
                <a:schemeClr val="bg1"/>
              </a:solidFill>
            </a:rPr>
            <a:t>Aware</a:t>
          </a:r>
        </a:p>
      </xdr:txBody>
    </xdr:sp>
    <xdr:clientData/>
  </xdr:twoCellAnchor>
  <xdr:twoCellAnchor>
    <xdr:from>
      <xdr:col>1</xdr:col>
      <xdr:colOff>909830</xdr:colOff>
      <xdr:row>42</xdr:row>
      <xdr:rowOff>151620</xdr:rowOff>
    </xdr:from>
    <xdr:to>
      <xdr:col>1</xdr:col>
      <xdr:colOff>2048070</xdr:colOff>
      <xdr:row>44</xdr:row>
      <xdr:rowOff>89185</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3155009" y="10914870"/>
          <a:ext cx="1138240" cy="291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r"/>
          <a:r>
            <a:rPr lang="en-US" sz="1600" b="1">
              <a:solidFill>
                <a:schemeClr val="bg1"/>
              </a:solidFill>
            </a:rPr>
            <a:t>Proactive</a:t>
          </a:r>
        </a:p>
      </xdr:txBody>
    </xdr:sp>
    <xdr:clientData/>
  </xdr:twoCellAnchor>
  <xdr:twoCellAnchor>
    <xdr:from>
      <xdr:col>1</xdr:col>
      <xdr:colOff>1471805</xdr:colOff>
      <xdr:row>47</xdr:row>
      <xdr:rowOff>88946</xdr:rowOff>
    </xdr:from>
    <xdr:to>
      <xdr:col>1</xdr:col>
      <xdr:colOff>2397790</xdr:colOff>
      <xdr:row>50</xdr:row>
      <xdr:rowOff>60832</xdr:rowOff>
    </xdr:to>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3716984" y="11736660"/>
          <a:ext cx="925985" cy="502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solidFill>
                <a:schemeClr val="bg1"/>
              </a:solidFill>
            </a:rPr>
            <a:t>Resilient</a:t>
          </a:r>
        </a:p>
      </xdr:txBody>
    </xdr:sp>
    <xdr:clientData/>
  </xdr:twoCellAnchor>
  <xdr:twoCellAnchor>
    <xdr:from>
      <xdr:col>9</xdr:col>
      <xdr:colOff>86846</xdr:colOff>
      <xdr:row>10</xdr:row>
      <xdr:rowOff>102908</xdr:rowOff>
    </xdr:from>
    <xdr:to>
      <xdr:col>12</xdr:col>
      <xdr:colOff>424703</xdr:colOff>
      <xdr:row>13</xdr:row>
      <xdr:rowOff>11906</xdr:rowOff>
    </xdr:to>
    <xdr:sp macro="[0]!SurveyPrint" textlink="">
      <xdr:nvSpPr>
        <xdr:cNvPr id="2052" name="Text Box 4">
          <a:extLst>
            <a:ext uri="{FF2B5EF4-FFF2-40B4-BE49-F238E27FC236}">
              <a16:creationId xmlns:a16="http://schemas.microsoft.com/office/drawing/2014/main" id="{00000000-0008-0000-0200-000004080000}"/>
            </a:ext>
          </a:extLst>
        </xdr:cNvPr>
        <xdr:cNvSpPr txBox="1">
          <a:spLocks noChangeArrowheads="1"/>
        </xdr:cNvSpPr>
      </xdr:nvSpPr>
      <xdr:spPr bwMode="auto">
        <a:xfrm>
          <a:off x="12612221" y="2234127"/>
          <a:ext cx="2421451" cy="432873"/>
        </a:xfrm>
        <a:prstGeom prst="rect">
          <a:avLst/>
        </a:prstGeom>
        <a:solidFill>
          <a:srgbClr val="FFFFFF"/>
        </a:solidFill>
        <a:ln w="9525">
          <a:solidFill>
            <a:srgbClr val="000000"/>
          </a:solidFill>
          <a:miter lim="800000"/>
          <a:headEnd/>
          <a:tailEnd/>
        </a:ln>
      </xdr:spPr>
      <xdr:txBody>
        <a:bodyPr vertOverflow="clip" wrap="square" lIns="45720" tIns="36576" rIns="45720" bIns="36576" anchor="ctr" upright="1"/>
        <a:lstStyle/>
        <a:p>
          <a:pPr algn="ctr" rtl="0">
            <a:defRPr sz="1000"/>
          </a:pPr>
          <a:r>
            <a:rPr lang="en-US" sz="2000" b="0" i="0" u="none" strike="noStrike" baseline="0">
              <a:solidFill>
                <a:srgbClr val="000000"/>
              </a:solidFill>
              <a:latin typeface="Arial"/>
              <a:cs typeface="Arial"/>
            </a:rPr>
            <a:t>Letter sized paper</a:t>
          </a:r>
        </a:p>
      </xdr:txBody>
    </xdr:sp>
    <xdr:clientData/>
  </xdr:twoCellAnchor>
  <xdr:twoCellAnchor>
    <xdr:from>
      <xdr:col>9</xdr:col>
      <xdr:colOff>86846</xdr:colOff>
      <xdr:row>13</xdr:row>
      <xdr:rowOff>8358</xdr:rowOff>
    </xdr:from>
    <xdr:to>
      <xdr:col>12</xdr:col>
      <xdr:colOff>424703</xdr:colOff>
      <xdr:row>14</xdr:row>
      <xdr:rowOff>185737</xdr:rowOff>
    </xdr:to>
    <xdr:sp macro="[0]!surveyA4" textlink="">
      <xdr:nvSpPr>
        <xdr:cNvPr id="2054" name="Text Box 6">
          <a:extLst>
            <a:ext uri="{FF2B5EF4-FFF2-40B4-BE49-F238E27FC236}">
              <a16:creationId xmlns:a16="http://schemas.microsoft.com/office/drawing/2014/main" id="{00000000-0008-0000-0200-000006080000}"/>
            </a:ext>
          </a:extLst>
        </xdr:cNvPr>
        <xdr:cNvSpPr txBox="1">
          <a:spLocks noChangeArrowheads="1"/>
        </xdr:cNvSpPr>
      </xdr:nvSpPr>
      <xdr:spPr bwMode="auto">
        <a:xfrm>
          <a:off x="12621746" y="2684883"/>
          <a:ext cx="2423832" cy="348829"/>
        </a:xfrm>
        <a:prstGeom prst="rect">
          <a:avLst/>
        </a:prstGeom>
        <a:solidFill>
          <a:srgbClr val="FFFFFF"/>
        </a:solidFill>
        <a:ln w="9525">
          <a:solidFill>
            <a:srgbClr val="000000"/>
          </a:solidFill>
          <a:miter lim="800000"/>
          <a:headEnd/>
          <a:tailEnd/>
        </a:ln>
      </xdr:spPr>
      <xdr:txBody>
        <a:bodyPr vertOverflow="clip" wrap="square" lIns="45720" tIns="36576" rIns="45720" bIns="36576" anchor="ctr" upright="1"/>
        <a:lstStyle/>
        <a:p>
          <a:pPr algn="ctr" rtl="0">
            <a:defRPr sz="1000"/>
          </a:pPr>
          <a:r>
            <a:rPr lang="en-US" sz="2000" b="0" i="0" u="none" strike="noStrike" baseline="0">
              <a:solidFill>
                <a:srgbClr val="000000"/>
              </a:solidFill>
              <a:latin typeface="Arial"/>
              <a:cs typeface="Arial"/>
            </a:rPr>
            <a:t>A4 paper</a:t>
          </a:r>
        </a:p>
      </xdr:txBody>
    </xdr:sp>
    <xdr:clientData/>
  </xdr:twoCellAnchor>
  <xdr:twoCellAnchor>
    <xdr:from>
      <xdr:col>9</xdr:col>
      <xdr:colOff>86845</xdr:colOff>
      <xdr:row>14</xdr:row>
      <xdr:rowOff>148854</xdr:rowOff>
    </xdr:from>
    <xdr:to>
      <xdr:col>12</xdr:col>
      <xdr:colOff>424702</xdr:colOff>
      <xdr:row>15</xdr:row>
      <xdr:rowOff>104776</xdr:rowOff>
    </xdr:to>
    <xdr:sp macro="[0]!surveyLegal" textlink="">
      <xdr:nvSpPr>
        <xdr:cNvPr id="2055" name="Text Box 7">
          <a:extLst>
            <a:ext uri="{FF2B5EF4-FFF2-40B4-BE49-F238E27FC236}">
              <a16:creationId xmlns:a16="http://schemas.microsoft.com/office/drawing/2014/main" id="{00000000-0008-0000-0200-000007080000}"/>
            </a:ext>
          </a:extLst>
        </xdr:cNvPr>
        <xdr:cNvSpPr txBox="1">
          <a:spLocks noChangeArrowheads="1"/>
        </xdr:cNvSpPr>
      </xdr:nvSpPr>
      <xdr:spPr bwMode="auto">
        <a:xfrm>
          <a:off x="12621745" y="2996829"/>
          <a:ext cx="2423832" cy="394072"/>
        </a:xfrm>
        <a:prstGeom prst="rect">
          <a:avLst/>
        </a:prstGeom>
        <a:solidFill>
          <a:srgbClr val="FFFFFF"/>
        </a:solidFill>
        <a:ln w="9525">
          <a:solidFill>
            <a:srgbClr val="000000"/>
          </a:solidFill>
          <a:miter lim="800000"/>
          <a:headEnd/>
          <a:tailEnd/>
        </a:ln>
      </xdr:spPr>
      <xdr:txBody>
        <a:bodyPr vertOverflow="clip" wrap="square" lIns="45720" tIns="36576" rIns="45720" bIns="36576" anchor="ctr" upright="1"/>
        <a:lstStyle/>
        <a:p>
          <a:pPr algn="ctr" rtl="0">
            <a:defRPr sz="1000"/>
          </a:pPr>
          <a:r>
            <a:rPr lang="en-US" sz="2000" b="0" i="0" u="none" strike="noStrike" baseline="0">
              <a:solidFill>
                <a:srgbClr val="000000"/>
              </a:solidFill>
              <a:latin typeface="Arial"/>
              <a:cs typeface="Arial"/>
            </a:rPr>
            <a:t>Legal paper</a:t>
          </a:r>
        </a:p>
      </xdr:txBody>
    </xdr:sp>
    <xdr:clientData/>
  </xdr:twoCellAnchor>
  <xdr:twoCellAnchor>
    <xdr:from>
      <xdr:col>9</xdr:col>
      <xdr:colOff>86846</xdr:colOff>
      <xdr:row>15</xdr:row>
      <xdr:rowOff>108650</xdr:rowOff>
    </xdr:from>
    <xdr:to>
      <xdr:col>12</xdr:col>
      <xdr:colOff>424703</xdr:colOff>
      <xdr:row>16</xdr:row>
      <xdr:rowOff>54429</xdr:rowOff>
    </xdr:to>
    <xdr:sp macro="[0]!surveyA3" textlink="">
      <xdr:nvSpPr>
        <xdr:cNvPr id="2056" name="Text Box 8">
          <a:extLst>
            <a:ext uri="{FF2B5EF4-FFF2-40B4-BE49-F238E27FC236}">
              <a16:creationId xmlns:a16="http://schemas.microsoft.com/office/drawing/2014/main" id="{00000000-0008-0000-0200-000008080000}"/>
            </a:ext>
          </a:extLst>
        </xdr:cNvPr>
        <xdr:cNvSpPr txBox="1">
          <a:spLocks noChangeArrowheads="1"/>
        </xdr:cNvSpPr>
      </xdr:nvSpPr>
      <xdr:spPr bwMode="auto">
        <a:xfrm>
          <a:off x="12428525" y="3496829"/>
          <a:ext cx="2433357" cy="381207"/>
        </a:xfrm>
        <a:prstGeom prst="rect">
          <a:avLst/>
        </a:prstGeom>
        <a:solidFill>
          <a:srgbClr val="FFFFFF"/>
        </a:solidFill>
        <a:ln w="9525">
          <a:solidFill>
            <a:srgbClr val="000000"/>
          </a:solidFill>
          <a:miter lim="800000"/>
          <a:headEnd/>
          <a:tailEnd/>
        </a:ln>
      </xdr:spPr>
      <xdr:txBody>
        <a:bodyPr vertOverflow="clip" wrap="square" lIns="45720" tIns="36576" rIns="45720" bIns="36576" anchor="ctr" upright="1"/>
        <a:lstStyle/>
        <a:p>
          <a:pPr algn="ctr" rtl="0">
            <a:defRPr sz="1000"/>
          </a:pPr>
          <a:r>
            <a:rPr lang="en-US" sz="2000" b="0" i="0" u="none" strike="noStrike" baseline="0">
              <a:solidFill>
                <a:srgbClr val="000000"/>
              </a:solidFill>
              <a:latin typeface="Arial"/>
              <a:cs typeface="Arial"/>
            </a:rPr>
            <a:t>A3 paper</a:t>
          </a:r>
        </a:p>
      </xdr:txBody>
    </xdr:sp>
    <xdr:clientData/>
  </xdr:twoCellAnchor>
  <xdr:twoCellAnchor>
    <xdr:from>
      <xdr:col>9</xdr:col>
      <xdr:colOff>89648</xdr:colOff>
      <xdr:row>1</xdr:row>
      <xdr:rowOff>67235</xdr:rowOff>
    </xdr:from>
    <xdr:to>
      <xdr:col>12</xdr:col>
      <xdr:colOff>423022</xdr:colOff>
      <xdr:row>10</xdr:row>
      <xdr:rowOff>106083</xdr:rowOff>
    </xdr:to>
    <xdr:sp macro="" textlink="">
      <xdr:nvSpPr>
        <xdr:cNvPr id="2075" name="Rectangle 27">
          <a:extLst>
            <a:ext uri="{FF2B5EF4-FFF2-40B4-BE49-F238E27FC236}">
              <a16:creationId xmlns:a16="http://schemas.microsoft.com/office/drawing/2014/main" id="{00000000-0008-0000-0200-00001B080000}"/>
            </a:ext>
          </a:extLst>
        </xdr:cNvPr>
        <xdr:cNvSpPr>
          <a:spLocks noChangeArrowheads="1"/>
        </xdr:cNvSpPr>
      </xdr:nvSpPr>
      <xdr:spPr bwMode="auto">
        <a:xfrm>
          <a:off x="12629030" y="549088"/>
          <a:ext cx="2406463" cy="1697319"/>
        </a:xfrm>
        <a:prstGeom prst="rect">
          <a:avLst/>
        </a:prstGeom>
        <a:solidFill>
          <a:schemeClr val="tx1"/>
        </a:solidFill>
        <a:ln w="9525" algn="ctr">
          <a:solidFill>
            <a:srgbClr val="000000"/>
          </a:solidFill>
          <a:miter lim="800000"/>
          <a:headEnd/>
          <a:tailEnd/>
        </a:ln>
        <a:effectLst/>
      </xdr:spPr>
      <xdr:txBody>
        <a:bodyPr vertOverflow="clip" wrap="square" lIns="45720" tIns="41148" rIns="45720" bIns="41148" anchor="ctr" upright="1"/>
        <a:lstStyle/>
        <a:p>
          <a:pPr algn="ctr" rtl="0">
            <a:lnSpc>
              <a:spcPts val="2100"/>
            </a:lnSpc>
            <a:defRPr sz="1000"/>
          </a:pPr>
          <a:r>
            <a:rPr lang="en-US" sz="2000" b="1" i="0" u="none" strike="noStrike" baseline="0">
              <a:solidFill>
                <a:schemeClr val="bg1"/>
              </a:solidFill>
              <a:latin typeface="Arial"/>
              <a:cs typeface="Arial"/>
            </a:rPr>
            <a:t>Click below to select a print option:</a:t>
          </a:r>
        </a:p>
        <a:p>
          <a:pPr algn="ctr" rtl="0">
            <a:lnSpc>
              <a:spcPts val="1200"/>
            </a:lnSpc>
            <a:defRPr sz="1000"/>
          </a:pPr>
          <a:r>
            <a:rPr lang="en-US" sz="1200" b="0" i="1" u="sng" strike="noStrike" baseline="0">
              <a:solidFill>
                <a:schemeClr val="bg1"/>
              </a:solidFill>
              <a:latin typeface="Arial"/>
              <a:cs typeface="Arial"/>
            </a:rPr>
            <a:t>Note for Office 2007 users</a:t>
          </a:r>
          <a:r>
            <a:rPr lang="en-US" sz="1200" b="0" i="1" u="none" strike="noStrike" baseline="0">
              <a:solidFill>
                <a:schemeClr val="bg1"/>
              </a:solidFill>
              <a:latin typeface="Arial"/>
              <a:cs typeface="Arial"/>
            </a:rPr>
            <a:t>: </a:t>
          </a:r>
        </a:p>
        <a:p>
          <a:pPr algn="ctr" rtl="0">
            <a:lnSpc>
              <a:spcPts val="1200"/>
            </a:lnSpc>
            <a:defRPr sz="1000"/>
          </a:pPr>
          <a:r>
            <a:rPr lang="en-US" sz="1200" b="0" i="1" u="none" strike="noStrike" baseline="0">
              <a:solidFill>
                <a:schemeClr val="bg1"/>
              </a:solidFill>
              <a:latin typeface="Arial"/>
              <a:cs typeface="Arial"/>
            </a:rPr>
            <a:t>To enable the printing macros, click the "Options" button under the menu, then select the "Enable" option.</a:t>
          </a:r>
          <a:endParaRPr lang="en-US" sz="1100" b="0" i="1" u="none" strike="noStrike" baseline="0">
            <a:solidFill>
              <a:schemeClr val="bg1"/>
            </a:solidFill>
            <a:latin typeface="Arial"/>
            <a:cs typeface="Arial"/>
          </a:endParaRPr>
        </a:p>
      </xdr:txBody>
    </xdr:sp>
    <xdr:clientData/>
  </xdr:twoCellAnchor>
  <xdr:twoCellAnchor editAs="oneCell">
    <xdr:from>
      <xdr:col>0</xdr:col>
      <xdr:colOff>523875</xdr:colOff>
      <xdr:row>23</xdr:row>
      <xdr:rowOff>133350</xdr:rowOff>
    </xdr:from>
    <xdr:to>
      <xdr:col>1</xdr:col>
      <xdr:colOff>2531745</xdr:colOff>
      <xdr:row>37</xdr:row>
      <xdr:rowOff>91440</xdr:rowOff>
    </xdr:to>
    <xdr:graphicFrame macro="">
      <xdr:nvGraphicFramePr>
        <xdr:cNvPr id="1631842" name="Chart 1">
          <a:extLst>
            <a:ext uri="{FF2B5EF4-FFF2-40B4-BE49-F238E27FC236}">
              <a16:creationId xmlns:a16="http://schemas.microsoft.com/office/drawing/2014/main" id="{00000000-0008-0000-0200-000062E6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37</xdr:row>
      <xdr:rowOff>38100</xdr:rowOff>
    </xdr:from>
    <xdr:to>
      <xdr:col>2</xdr:col>
      <xdr:colOff>238125</xdr:colOff>
      <xdr:row>62</xdr:row>
      <xdr:rowOff>114300</xdr:rowOff>
    </xdr:to>
    <xdr:graphicFrame macro="">
      <xdr:nvGraphicFramePr>
        <xdr:cNvPr id="1631843" name="Chart 33">
          <a:extLst>
            <a:ext uri="{FF2B5EF4-FFF2-40B4-BE49-F238E27FC236}">
              <a16:creationId xmlns:a16="http://schemas.microsoft.com/office/drawing/2014/main" id="{00000000-0008-0000-0200-000063E6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95250</xdr:colOff>
      <xdr:row>16</xdr:row>
      <xdr:rowOff>163285</xdr:rowOff>
    </xdr:from>
    <xdr:to>
      <xdr:col>12</xdr:col>
      <xdr:colOff>408214</xdr:colOff>
      <xdr:row>17</xdr:row>
      <xdr:rowOff>149678</xdr:rowOff>
    </xdr:to>
    <xdr:sp macro="[0]!printPDF" textlink="">
      <xdr:nvSpPr>
        <xdr:cNvPr id="3" name="Rectangle 2">
          <a:extLst>
            <a:ext uri="{FF2B5EF4-FFF2-40B4-BE49-F238E27FC236}">
              <a16:creationId xmlns:a16="http://schemas.microsoft.com/office/drawing/2014/main" id="{6C763C38-373A-4577-90FE-60C69EA7A037}"/>
            </a:ext>
          </a:extLst>
        </xdr:cNvPr>
        <xdr:cNvSpPr/>
      </xdr:nvSpPr>
      <xdr:spPr bwMode="auto">
        <a:xfrm>
          <a:off x="12436929" y="3986892"/>
          <a:ext cx="2408464" cy="435429"/>
        </a:xfrm>
        <a:prstGeom prst="rect">
          <a:avLst/>
        </a:prstGeom>
        <a:solidFill>
          <a:srgbClr val="FF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en-US" sz="2000">
              <a:latin typeface="Arial" panose="020B0604020202020204" pitchFamily="34" charset="0"/>
              <a:cs typeface="Arial" panose="020B0604020202020204" pitchFamily="34" charset="0"/>
            </a:rPr>
            <a:t>Print PDF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152400</xdr:colOff>
      <xdr:row>0</xdr:row>
      <xdr:rowOff>76200</xdr:rowOff>
    </xdr:from>
    <xdr:to>
      <xdr:col>12</xdr:col>
      <xdr:colOff>47625</xdr:colOff>
      <xdr:row>6</xdr:row>
      <xdr:rowOff>171450</xdr:rowOff>
    </xdr:to>
    <xdr:grpSp>
      <xdr:nvGrpSpPr>
        <xdr:cNvPr id="1586512" name="Group 22">
          <a:extLst>
            <a:ext uri="{FF2B5EF4-FFF2-40B4-BE49-F238E27FC236}">
              <a16:creationId xmlns:a16="http://schemas.microsoft.com/office/drawing/2014/main" id="{00000000-0008-0000-0B00-000050351800}"/>
            </a:ext>
          </a:extLst>
        </xdr:cNvPr>
        <xdr:cNvGrpSpPr>
          <a:grpSpLocks/>
        </xdr:cNvGrpSpPr>
      </xdr:nvGrpSpPr>
      <xdr:grpSpPr bwMode="auto">
        <a:xfrm>
          <a:off x="6693876" y="75028"/>
          <a:ext cx="6140549" cy="4084319"/>
          <a:chOff x="666" y="409"/>
          <a:chExt cx="612" cy="419"/>
        </a:xfrm>
      </xdr:grpSpPr>
      <xdr:pic>
        <xdr:nvPicPr>
          <xdr:cNvPr id="1586517" name="Picture 1">
            <a:extLst>
              <a:ext uri="{FF2B5EF4-FFF2-40B4-BE49-F238E27FC236}">
                <a16:creationId xmlns:a16="http://schemas.microsoft.com/office/drawing/2014/main" id="{00000000-0008-0000-0B00-000055351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7" y="438"/>
            <a:ext cx="611" cy="390"/>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19464" name="Text Box 8">
            <a:extLst>
              <a:ext uri="{FF2B5EF4-FFF2-40B4-BE49-F238E27FC236}">
                <a16:creationId xmlns:a16="http://schemas.microsoft.com/office/drawing/2014/main" id="{00000000-0008-0000-0B00-0000084C0000}"/>
              </a:ext>
            </a:extLst>
          </xdr:cNvPr>
          <xdr:cNvSpPr txBox="1">
            <a:spLocks noChangeArrowheads="1"/>
          </xdr:cNvSpPr>
        </xdr:nvSpPr>
        <xdr:spPr bwMode="auto">
          <a:xfrm>
            <a:off x="666" y="409"/>
            <a:ext cx="120" cy="28"/>
          </a:xfrm>
          <a:prstGeom prst="rect">
            <a:avLst/>
          </a:prstGeom>
          <a:solidFill>
            <a:srgbClr val="FFFFFF"/>
          </a:solidFill>
          <a:ln w="9525" algn="ctr">
            <a:solidFill>
              <a:srgbClr val="000000"/>
            </a:solidFill>
            <a:miter lim="800000"/>
            <a:headEnd/>
            <a:tailEnd/>
          </a:ln>
          <a:effectLst/>
        </xdr:spPr>
        <xdr:txBody>
          <a:bodyPr vertOverflow="clip" wrap="square" lIns="36576" tIns="27432" rIns="0" bIns="0" anchor="t" upright="1"/>
          <a:lstStyle/>
          <a:p>
            <a:pPr algn="l" rtl="0">
              <a:defRPr sz="1000"/>
            </a:pPr>
            <a:r>
              <a:rPr lang="en-US" sz="1400" b="1" i="0" u="none" strike="noStrike" baseline="0">
                <a:solidFill>
                  <a:srgbClr val="000000"/>
                </a:solidFill>
                <a:latin typeface="Arial"/>
                <a:cs typeface="Arial"/>
              </a:rPr>
              <a:t>VSM w/ MCT</a:t>
            </a:r>
          </a:p>
        </xdr:txBody>
      </xdr:sp>
    </xdr:grpSp>
    <xdr:clientData/>
  </xdr:twoCellAnchor>
  <xdr:twoCellAnchor>
    <xdr:from>
      <xdr:col>2</xdr:col>
      <xdr:colOff>152400</xdr:colOff>
      <xdr:row>6</xdr:row>
      <xdr:rowOff>266700</xdr:rowOff>
    </xdr:from>
    <xdr:to>
      <xdr:col>11</xdr:col>
      <xdr:colOff>581025</xdr:colOff>
      <xdr:row>27</xdr:row>
      <xdr:rowOff>152400</xdr:rowOff>
    </xdr:to>
    <xdr:grpSp>
      <xdr:nvGrpSpPr>
        <xdr:cNvPr id="1586513" name="Group 23">
          <a:extLst>
            <a:ext uri="{FF2B5EF4-FFF2-40B4-BE49-F238E27FC236}">
              <a16:creationId xmlns:a16="http://schemas.microsoft.com/office/drawing/2014/main" id="{00000000-0008-0000-0B00-000051351800}"/>
            </a:ext>
          </a:extLst>
        </xdr:cNvPr>
        <xdr:cNvGrpSpPr>
          <a:grpSpLocks/>
        </xdr:cNvGrpSpPr>
      </xdr:nvGrpSpPr>
      <xdr:grpSpPr bwMode="auto">
        <a:xfrm>
          <a:off x="6693876" y="4253132"/>
          <a:ext cx="6060832" cy="3760763"/>
          <a:chOff x="666" y="437"/>
          <a:chExt cx="604" cy="396"/>
        </a:xfrm>
      </xdr:grpSpPr>
      <xdr:pic>
        <xdr:nvPicPr>
          <xdr:cNvPr id="1586515" name="Picture 2">
            <a:extLst>
              <a:ext uri="{FF2B5EF4-FFF2-40B4-BE49-F238E27FC236}">
                <a16:creationId xmlns:a16="http://schemas.microsoft.com/office/drawing/2014/main" id="{00000000-0008-0000-0B00-0000533518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 y="462"/>
            <a:ext cx="604" cy="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19465" name="Text Box 9">
            <a:extLst>
              <a:ext uri="{FF2B5EF4-FFF2-40B4-BE49-F238E27FC236}">
                <a16:creationId xmlns:a16="http://schemas.microsoft.com/office/drawing/2014/main" id="{00000000-0008-0000-0B00-0000094C0000}"/>
              </a:ext>
            </a:extLst>
          </xdr:cNvPr>
          <xdr:cNvSpPr txBox="1">
            <a:spLocks noChangeArrowheads="1"/>
          </xdr:cNvSpPr>
        </xdr:nvSpPr>
        <xdr:spPr bwMode="auto">
          <a:xfrm>
            <a:off x="667" y="437"/>
            <a:ext cx="94" cy="25"/>
          </a:xfrm>
          <a:prstGeom prst="rect">
            <a:avLst/>
          </a:prstGeom>
          <a:solidFill>
            <a:srgbClr val="FFFFFF"/>
          </a:solidFill>
          <a:ln w="9525" algn="ctr">
            <a:solidFill>
              <a:srgbClr val="000000"/>
            </a:solidFill>
            <a:miter lim="800000"/>
            <a:headEnd/>
            <a:tailEnd/>
          </a:ln>
          <a:effectLst/>
        </xdr:spPr>
        <xdr:txBody>
          <a:bodyPr vertOverflow="clip" wrap="square" lIns="36576" tIns="27432" rIns="0" bIns="0" anchor="t" upright="1"/>
          <a:lstStyle/>
          <a:p>
            <a:pPr algn="l" rtl="0">
              <a:defRPr sz="1000"/>
            </a:pPr>
            <a:r>
              <a:rPr lang="en-US" sz="1400" b="1" i="0" u="none" strike="noStrike" baseline="0">
                <a:solidFill>
                  <a:srgbClr val="000000"/>
                </a:solidFill>
                <a:latin typeface="Arial"/>
                <a:cs typeface="Arial"/>
              </a:rPr>
              <a:t>MCT Map</a:t>
            </a:r>
          </a:p>
        </xdr:txBody>
      </xdr:sp>
    </xdr:grpSp>
    <xdr:clientData/>
  </xdr:twoCellAnchor>
  <xdr:twoCellAnchor>
    <xdr:from>
      <xdr:col>0</xdr:col>
      <xdr:colOff>466725</xdr:colOff>
      <xdr:row>9</xdr:row>
      <xdr:rowOff>152400</xdr:rowOff>
    </xdr:from>
    <xdr:to>
      <xdr:col>1</xdr:col>
      <xdr:colOff>4010025</xdr:colOff>
      <xdr:row>18</xdr:row>
      <xdr:rowOff>123825</xdr:rowOff>
    </xdr:to>
    <xdr:pic>
      <xdr:nvPicPr>
        <xdr:cNvPr id="1586514" name="Picture 19">
          <a:extLst>
            <a:ext uri="{FF2B5EF4-FFF2-40B4-BE49-F238E27FC236}">
              <a16:creationId xmlns:a16="http://schemas.microsoft.com/office/drawing/2014/main" id="{00000000-0008-0000-0B00-0000523518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6725" y="5162550"/>
          <a:ext cx="501015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are-internal.deere.com/teams/orderfulfillreadiness/default.aspx" TargetMode="External"/><Relationship Id="rId1" Type="http://schemas.openxmlformats.org/officeDocument/2006/relationships/hyperlink" Target="mailto:LowellElizabethC@JohnDeer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jdsn.deere.com/wps/portal/jdsn/Home/Welcome/!ut/p/z1/tVLLboMwEPyV5sDZJryPNE0TUZFKbfPAF8sxBhyBIdiEfn5NlCtBVRRf1qtdz-6MByBwAEiQC8-J4rUgpc4T5OJ49bZcWba58V8jB4bvZrRZfzo7d2GC_VQD0mU4ckIIdgABRIVqVAGSUyoF7tlRcsUMOGQGPHaSCyblS9PWVEcmDVi3KWtx1pUZL8uKCYVvRQM2XUsLop_kWLG2kpjWIuUDGzlMaihPQRJk0GaBD-3AyuaO6QVzmukrNR1GKCQDK3RdfJQXvDXcYZZoZbwxhPjDBvsLZz3YirqttNLf_1hvPYnuPIA-Ae09DXrxiCbR_Q8zByvz0_mMQu23Wij2q8DhyYZrqm3lW-6X3_9kRV7heGk5Q5DhbPYH0TxrHQ!!/dz/d5/L2dBISEvZ0FBIS9nQSEh/" TargetMode="External"/><Relationship Id="rId7" Type="http://schemas.openxmlformats.org/officeDocument/2006/relationships/printerSettings" Target="../printerSettings/printerSettings2.bin"/><Relationship Id="rId2" Type="http://schemas.openxmlformats.org/officeDocument/2006/relationships/hyperlink" Target="https://jdsn.deere.com/wps/wcm/connect/jdsn/646eb909-6198-447f-903c-f90d24d05f8b/restricted_materials_list_suppliers.pdf?MOD=AJPERES" TargetMode="External"/><Relationship Id="rId1" Type="http://schemas.openxmlformats.org/officeDocument/2006/relationships/hyperlink" Target="https://s22.q4cdn.com/253594569/files/doc_downloads/code_of_conduct/SupplierCodeofConduct_English.pdf" TargetMode="External"/><Relationship Id="rId6" Type="http://schemas.openxmlformats.org/officeDocument/2006/relationships/hyperlink" Target="https://jdsn.deere.com/wps/wcm/connect/jdsn/a38534d6-a4f8-44b4-9fba-6cc8d22c0f33/ofra_introduction.mp4?MOD=AJPERES" TargetMode="External"/><Relationship Id="rId5" Type="http://schemas.openxmlformats.org/officeDocument/2006/relationships/hyperlink" Target="https://investor.deere.com/governance/default.aspx" TargetMode="External"/><Relationship Id="rId4" Type="http://schemas.openxmlformats.org/officeDocument/2006/relationships/hyperlink" Target="https://jdsn.deere.com/wps/portal/jdsn/Home/Welcome/!ut/p/z1/vVLLboMwEPyV5sDZi3iZI03TRFSkUts88AUZcBJHYAg2If37mihXgqqo9WW9D409s4MI2iIi6JnvqeKVoIXOY-Im0fxlNrdsc4mfQweCVzNcLt6dtTs10WZsgOg2DJwA0BoRRDKhanVA8TGXIulYKrliBvSZAWkruWBSPtVNlenIpAGnlhZcfRsg27ouOGuSWyUpqdC3wUbCRc4u_ZN1xnMUg5WnvofB9i1MwfSxZ6V4R700p24GHmh65MpgkCDcBu5QjLVE3hBC9GajzZmzDq1E1ZRa8s9ffG8xiu48gD4C7f0Z9PQRTcL7CzN7T_Pj6UQCbbxKKHZRaPtfzqvLVYkt9wN3X7vDvkyimeX0QQaTyQ9xVFdE/dz/d5/L2dBISEvZ0FBIS9nQSEh/"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tabColor rgb="FFFFDE00"/>
    <pageSetUpPr fitToPage="1"/>
  </sheetPr>
  <dimension ref="A1:K23"/>
  <sheetViews>
    <sheetView zoomScaleNormal="100" workbookViewId="0">
      <selection activeCell="F6" sqref="F6"/>
    </sheetView>
  </sheetViews>
  <sheetFormatPr defaultColWidth="9.140625" defaultRowHeight="12.75" x14ac:dyDescent="0.2"/>
  <cols>
    <col min="1" max="1" width="12.7109375" style="50" customWidth="1"/>
    <col min="2" max="2" width="64.140625" style="50" customWidth="1"/>
    <col min="3" max="3" width="28.140625" style="50" customWidth="1"/>
    <col min="4" max="16384" width="9.140625" style="50"/>
  </cols>
  <sheetData>
    <row r="1" spans="1:11" ht="34.5" customHeight="1" thickTop="1" thickBot="1" x14ac:dyDescent="0.25">
      <c r="A1" s="282" t="s">
        <v>354</v>
      </c>
      <c r="B1" s="282"/>
      <c r="C1" s="282"/>
    </row>
    <row r="2" spans="1:11" s="51" customFormat="1" ht="31.5" customHeight="1" thickTop="1" thickBot="1" x14ac:dyDescent="0.25">
      <c r="A2" s="283" t="s">
        <v>222</v>
      </c>
      <c r="B2" s="283"/>
      <c r="C2" s="283"/>
    </row>
    <row r="3" spans="1:11" s="51" customFormat="1" ht="16.5" thickTop="1" thickBot="1" x14ac:dyDescent="0.25">
      <c r="A3" s="284" t="s">
        <v>441</v>
      </c>
      <c r="B3" s="284"/>
      <c r="C3" s="284"/>
    </row>
    <row r="4" spans="1:11" s="51" customFormat="1" ht="16.5" customHeight="1" thickTop="1" thickBot="1" x14ac:dyDescent="0.25">
      <c r="A4" s="286" t="s">
        <v>436</v>
      </c>
      <c r="B4" s="287"/>
      <c r="C4" s="288"/>
    </row>
    <row r="5" spans="1:11" s="51" customFormat="1" ht="16.5" thickTop="1" thickBot="1" x14ac:dyDescent="0.25">
      <c r="A5" s="286" t="s">
        <v>437</v>
      </c>
      <c r="B5" s="287"/>
      <c r="C5" s="288"/>
    </row>
    <row r="6" spans="1:11" s="51" customFormat="1" ht="42" customHeight="1" thickTop="1" thickBot="1" x14ac:dyDescent="0.25">
      <c r="A6" s="285" t="s">
        <v>442</v>
      </c>
      <c r="B6" s="285"/>
      <c r="C6" s="285"/>
    </row>
    <row r="7" spans="1:11" s="51" customFormat="1" ht="29.25" customHeight="1" thickTop="1" thickBot="1" x14ac:dyDescent="0.25">
      <c r="A7" s="285" t="s">
        <v>443</v>
      </c>
      <c r="B7" s="285"/>
      <c r="C7" s="285"/>
    </row>
    <row r="8" spans="1:11" s="51" customFormat="1" ht="29.25" customHeight="1" thickTop="1" thickBot="1" x14ac:dyDescent="0.25">
      <c r="A8" s="285" t="s">
        <v>444</v>
      </c>
      <c r="B8" s="285"/>
      <c r="C8" s="285"/>
    </row>
    <row r="9" spans="1:11" s="51" customFormat="1" ht="42.75" customHeight="1" thickTop="1" thickBot="1" x14ac:dyDescent="0.25">
      <c r="A9" s="289" t="s">
        <v>539</v>
      </c>
      <c r="B9" s="290"/>
      <c r="C9" s="290"/>
    </row>
    <row r="10" spans="1:11" s="51" customFormat="1" ht="15.75" customHeight="1" thickTop="1" thickBot="1" x14ac:dyDescent="0.25">
      <c r="A10" s="291" t="s">
        <v>435</v>
      </c>
      <c r="B10" s="292"/>
      <c r="C10" s="293"/>
    </row>
    <row r="11" spans="1:11" s="51" customFormat="1" ht="15.75" customHeight="1" thickTop="1" thickBot="1" x14ac:dyDescent="0.25">
      <c r="A11" s="294" t="s">
        <v>538</v>
      </c>
      <c r="B11" s="294"/>
      <c r="C11" s="294"/>
    </row>
    <row r="12" spans="1:11" s="52" customFormat="1" ht="54.75" customHeight="1" thickTop="1" thickBot="1" x14ac:dyDescent="0.25">
      <c r="A12" s="285" t="s">
        <v>147</v>
      </c>
      <c r="B12" s="285"/>
      <c r="C12" s="285"/>
    </row>
    <row r="13" spans="1:11" s="53" customFormat="1" ht="13.5" thickTop="1" x14ac:dyDescent="0.2">
      <c r="B13" s="54"/>
      <c r="D13" s="55"/>
      <c r="E13" s="56"/>
      <c r="F13" s="56"/>
      <c r="G13" s="56"/>
      <c r="H13" s="57"/>
      <c r="I13" s="58"/>
      <c r="J13" s="58"/>
      <c r="K13" s="58"/>
    </row>
    <row r="14" spans="1:11" s="53" customFormat="1" x14ac:dyDescent="0.2">
      <c r="B14" s="59"/>
      <c r="D14" s="55"/>
      <c r="E14" s="56"/>
      <c r="F14" s="56"/>
      <c r="G14" s="56"/>
      <c r="H14" s="57"/>
      <c r="I14" s="58"/>
      <c r="J14" s="58"/>
      <c r="K14" s="58"/>
    </row>
    <row r="15" spans="1:11" s="53" customFormat="1" x14ac:dyDescent="0.2">
      <c r="A15" s="60"/>
      <c r="B15" s="60"/>
      <c r="D15" s="55"/>
      <c r="E15" s="56"/>
      <c r="F15" s="56"/>
      <c r="G15" s="56"/>
      <c r="H15" s="57"/>
      <c r="I15" s="61"/>
      <c r="J15" s="61"/>
      <c r="K15" s="61"/>
    </row>
    <row r="16" spans="1:11" s="52" customFormat="1" x14ac:dyDescent="0.2"/>
    <row r="17" spans="2:5" s="52" customFormat="1" x14ac:dyDescent="0.2"/>
    <row r="23" spans="2:5" ht="15" x14ac:dyDescent="0.2">
      <c r="B23" s="62"/>
      <c r="C23" s="62"/>
      <c r="D23" s="51"/>
      <c r="E23" s="51"/>
    </row>
  </sheetData>
  <sheetProtection algorithmName="SHA-512" hashValue="k8tdX6rjldes5BCkc8tq03R9NrXJGn4zhTs+RBz6H464TRzlM1NFLPKTpojVXugCSBq3V+bn+U6evleRS7edBg==" saltValue="D0gL4c1ig1R7w7lfU7w8fA==" spinCount="100000" sheet="1" objects="1" scenarios="1"/>
  <mergeCells count="12">
    <mergeCell ref="A8:C8"/>
    <mergeCell ref="A4:C4"/>
    <mergeCell ref="A9:C9"/>
    <mergeCell ref="A12:C12"/>
    <mergeCell ref="A10:C10"/>
    <mergeCell ref="A5:C5"/>
    <mergeCell ref="A11:C11"/>
    <mergeCell ref="A1:C1"/>
    <mergeCell ref="A2:C2"/>
    <mergeCell ref="A3:C3"/>
    <mergeCell ref="A6:C6"/>
    <mergeCell ref="A7:C7"/>
  </mergeCells>
  <hyperlinks>
    <hyperlink ref="A4:C4" location="Instructions!B2" display="EXPECTATIONS OF SUPPLIER" xr:uid="{00000000-0004-0000-0000-000001000000}"/>
    <hyperlink ref="A5:B5" location="Instructions!B19" display="ASSESSOR INSTRUCTIONS" xr:uid="{00000000-0004-0000-0000-000002000000}"/>
    <hyperlink ref="A10" r:id="rId1" xr:uid="{9508C00F-87A0-4A17-A3F2-186734E01EBB}"/>
    <hyperlink ref="A5:C5" location="Instructions!B20" display="Click here to review ASSESSOR INSTRUCTIONS" xr:uid="{2C45248D-0816-42C6-AE53-EAF27AB50B65}"/>
    <hyperlink ref="A11:C11" r:id="rId2" display="Link to OFRA CoP SharePoint Site" xr:uid="{99177015-D71A-4049-8CFA-27C995AA7F69}"/>
  </hyperlinks>
  <printOptions horizontalCentered="1"/>
  <pageMargins left="0.75" right="0.75" top="1" bottom="1" header="0.5" footer="0.5"/>
  <pageSetup scale="50"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rgb="FF367C2B"/>
    <pageSetUpPr fitToPage="1"/>
  </sheetPr>
  <dimension ref="A1:L19"/>
  <sheetViews>
    <sheetView zoomScale="70" zoomScaleNormal="70" zoomScaleSheetLayoutView="40" workbookViewId="0">
      <pane ySplit="4" topLeftCell="A5" activePane="bottomLeft" state="frozen"/>
      <selection activeCell="K22" sqref="K22"/>
      <selection pane="bottomLeft" activeCell="K22" sqref="K22"/>
    </sheetView>
  </sheetViews>
  <sheetFormatPr defaultColWidth="9.140625" defaultRowHeight="12.75" x14ac:dyDescent="0.2"/>
  <cols>
    <col min="1" max="1" width="4" style="26" customWidth="1"/>
    <col min="2" max="2" width="15.28515625" style="28" customWidth="1"/>
    <col min="3" max="3" width="42.28515625" style="44" customWidth="1"/>
    <col min="4" max="4" width="8.28515625" style="44" customWidth="1"/>
    <col min="5" max="5" width="35.42578125" style="28" customWidth="1"/>
    <col min="6" max="8" width="25.7109375" style="44" customWidth="1"/>
    <col min="9" max="9" width="11.42578125" style="44" customWidth="1"/>
    <col min="10" max="10" width="11.42578125" style="28" customWidth="1"/>
    <col min="11" max="11" width="5.7109375" style="27" customWidth="1"/>
    <col min="12" max="12" width="35.42578125" style="44" customWidth="1"/>
    <col min="13" max="16384" width="9.140625" style="44"/>
  </cols>
  <sheetData>
    <row r="1" spans="1:12" s="48" customFormat="1" ht="16.5" thickTop="1" thickBot="1" x14ac:dyDescent="0.25">
      <c r="A1" s="414" t="s">
        <v>355</v>
      </c>
      <c r="B1" s="415"/>
      <c r="C1" s="415"/>
      <c r="D1" s="415"/>
      <c r="E1" s="415"/>
      <c r="F1" s="415"/>
      <c r="G1" s="415"/>
      <c r="H1" s="415"/>
      <c r="I1" s="415"/>
      <c r="J1" s="415"/>
      <c r="K1" s="416"/>
      <c r="L1" s="420" t="s">
        <v>342</v>
      </c>
    </row>
    <row r="2" spans="1:12" ht="55.5" customHeight="1" thickTop="1" thickBot="1" x14ac:dyDescent="0.25">
      <c r="A2" s="419" t="s">
        <v>308</v>
      </c>
      <c r="B2" s="419"/>
      <c r="C2" s="419"/>
      <c r="D2" s="418" t="s">
        <v>116</v>
      </c>
      <c r="E2" s="418"/>
      <c r="F2" s="418"/>
      <c r="G2" s="418"/>
      <c r="H2" s="418"/>
      <c r="I2" s="418"/>
      <c r="J2" s="418"/>
      <c r="K2" s="418"/>
      <c r="L2" s="420"/>
    </row>
    <row r="3" spans="1:12" s="23" customFormat="1" ht="34.5" customHeight="1" thickTop="1" thickBot="1" x14ac:dyDescent="0.25">
      <c r="A3" s="413" t="s">
        <v>117</v>
      </c>
      <c r="B3" s="412" t="s">
        <v>2</v>
      </c>
      <c r="C3" s="421" t="s">
        <v>210</v>
      </c>
      <c r="D3" s="412" t="s">
        <v>22</v>
      </c>
      <c r="E3" s="412" t="s">
        <v>208</v>
      </c>
      <c r="F3" s="413" t="s">
        <v>23</v>
      </c>
      <c r="G3" s="413"/>
      <c r="H3" s="413"/>
      <c r="I3" s="128" t="s">
        <v>75</v>
      </c>
      <c r="J3" s="129" t="s">
        <v>76</v>
      </c>
      <c r="K3" s="417" t="s">
        <v>7</v>
      </c>
      <c r="L3" s="412" t="s">
        <v>209</v>
      </c>
    </row>
    <row r="4" spans="1:12" s="23" customFormat="1" ht="32.25" customHeight="1" thickTop="1" thickBot="1" x14ac:dyDescent="0.25">
      <c r="A4" s="413"/>
      <c r="B4" s="412"/>
      <c r="C4" s="421"/>
      <c r="D4" s="412"/>
      <c r="E4" s="412"/>
      <c r="F4" s="130">
        <v>1</v>
      </c>
      <c r="G4" s="130">
        <v>3</v>
      </c>
      <c r="H4" s="130">
        <v>5</v>
      </c>
      <c r="I4" s="182">
        <f>SUM(I5)</f>
        <v>300</v>
      </c>
      <c r="J4" s="182">
        <f>J5</f>
        <v>0</v>
      </c>
      <c r="K4" s="417"/>
      <c r="L4" s="412"/>
    </row>
    <row r="5" spans="1:12" s="45" customFormat="1" ht="17.25" thickTop="1" thickBot="1" x14ac:dyDescent="0.25">
      <c r="A5" s="116" t="s">
        <v>304</v>
      </c>
      <c r="B5" s="118"/>
      <c r="C5" s="118"/>
      <c r="D5" s="119">
        <f>J5/I5</f>
        <v>0</v>
      </c>
      <c r="E5" s="120"/>
      <c r="F5" s="121"/>
      <c r="G5" s="121"/>
      <c r="H5" s="122"/>
      <c r="I5" s="123">
        <f>SUM(I6:I11)</f>
        <v>300</v>
      </c>
      <c r="J5" s="123">
        <f>SUM(J6:J11)</f>
        <v>0</v>
      </c>
      <c r="K5" s="125"/>
      <c r="L5" s="121"/>
    </row>
    <row r="6" spans="1:12" s="46" customFormat="1" ht="338.25" customHeight="1" thickTop="1" thickBot="1" x14ac:dyDescent="0.25">
      <c r="A6" s="215">
        <v>1.1000000000000001</v>
      </c>
      <c r="B6" s="185" t="s">
        <v>310</v>
      </c>
      <c r="C6" s="175" t="s">
        <v>349</v>
      </c>
      <c r="D6" s="127"/>
      <c r="E6" s="281"/>
      <c r="F6" s="140" t="s">
        <v>302</v>
      </c>
      <c r="G6" s="140" t="s">
        <v>309</v>
      </c>
      <c r="H6" s="140" t="s">
        <v>363</v>
      </c>
      <c r="I6" s="138">
        <f>IF($D6="N/A",0,60)</f>
        <v>60</v>
      </c>
      <c r="J6" s="141">
        <f t="shared" ref="J6:J11" si="0">IF(D6="N/A",0,D6*I6/5)</f>
        <v>0</v>
      </c>
      <c r="K6" s="142"/>
      <c r="L6" s="140" t="s">
        <v>334</v>
      </c>
    </row>
    <row r="7" spans="1:12" s="47" customFormat="1" ht="301.5" customHeight="1" thickTop="1" thickBot="1" x14ac:dyDescent="0.25">
      <c r="A7" s="215">
        <v>1.2</v>
      </c>
      <c r="B7" s="177" t="s">
        <v>305</v>
      </c>
      <c r="C7" s="175" t="s">
        <v>429</v>
      </c>
      <c r="D7" s="280"/>
      <c r="E7" s="281"/>
      <c r="F7" s="140" t="s">
        <v>306</v>
      </c>
      <c r="G7" s="140" t="s">
        <v>335</v>
      </c>
      <c r="H7" s="140" t="s">
        <v>364</v>
      </c>
      <c r="I7" s="138">
        <f>IF($D7="N/A",0,35)</f>
        <v>35</v>
      </c>
      <c r="J7" s="141">
        <f t="shared" si="0"/>
        <v>0</v>
      </c>
      <c r="K7" s="186"/>
      <c r="L7" s="174" t="s">
        <v>336</v>
      </c>
    </row>
    <row r="8" spans="1:12" s="47" customFormat="1" ht="326.25" customHeight="1" thickTop="1" thickBot="1" x14ac:dyDescent="0.25">
      <c r="A8" s="215">
        <v>1.3</v>
      </c>
      <c r="B8" s="177" t="s">
        <v>318</v>
      </c>
      <c r="C8" s="175" t="s">
        <v>337</v>
      </c>
      <c r="D8" s="280"/>
      <c r="E8" s="281"/>
      <c r="F8" s="140" t="s">
        <v>303</v>
      </c>
      <c r="G8" s="140" t="s">
        <v>519</v>
      </c>
      <c r="H8" s="140" t="s">
        <v>365</v>
      </c>
      <c r="I8" s="138">
        <f>IF($D8="N/A",0,55)</f>
        <v>55</v>
      </c>
      <c r="J8" s="141">
        <f t="shared" si="0"/>
        <v>0</v>
      </c>
      <c r="K8" s="186"/>
      <c r="L8" s="174" t="s">
        <v>338</v>
      </c>
    </row>
    <row r="9" spans="1:12" s="47" customFormat="1" ht="312" customHeight="1" thickTop="1" thickBot="1" x14ac:dyDescent="0.25">
      <c r="A9" s="215">
        <v>1.4</v>
      </c>
      <c r="B9" s="177" t="s">
        <v>377</v>
      </c>
      <c r="C9" s="175" t="s">
        <v>319</v>
      </c>
      <c r="D9" s="280"/>
      <c r="E9" s="281"/>
      <c r="F9" s="140" t="s">
        <v>358</v>
      </c>
      <c r="G9" s="140" t="s">
        <v>339</v>
      </c>
      <c r="H9" s="140" t="s">
        <v>366</v>
      </c>
      <c r="I9" s="138">
        <f>IF($D9="N/A",0,55)</f>
        <v>55</v>
      </c>
      <c r="J9" s="141">
        <f t="shared" si="0"/>
        <v>0</v>
      </c>
      <c r="K9" s="186"/>
      <c r="L9" s="174" t="s">
        <v>340</v>
      </c>
    </row>
    <row r="10" spans="1:12" s="47" customFormat="1" ht="288.75" customHeight="1" thickTop="1" thickBot="1" x14ac:dyDescent="0.25">
      <c r="A10" s="215">
        <v>1.5</v>
      </c>
      <c r="B10" s="177" t="s">
        <v>202</v>
      </c>
      <c r="C10" s="175" t="s">
        <v>341</v>
      </c>
      <c r="D10" s="280"/>
      <c r="E10" s="281"/>
      <c r="F10" s="172" t="s">
        <v>323</v>
      </c>
      <c r="G10" s="172" t="s">
        <v>242</v>
      </c>
      <c r="H10" s="172" t="s">
        <v>367</v>
      </c>
      <c r="I10" s="138">
        <f>IF($D10="N/A",0,50)</f>
        <v>50</v>
      </c>
      <c r="J10" s="141">
        <f t="shared" si="0"/>
        <v>0</v>
      </c>
      <c r="K10" s="173" t="s">
        <v>203</v>
      </c>
      <c r="L10" s="174" t="s">
        <v>243</v>
      </c>
    </row>
    <row r="11" spans="1:12" s="47" customFormat="1" ht="316.5" customHeight="1" thickTop="1" thickBot="1" x14ac:dyDescent="0.25">
      <c r="A11" s="215">
        <v>1.6</v>
      </c>
      <c r="B11" s="177" t="s">
        <v>312</v>
      </c>
      <c r="C11" s="175" t="s">
        <v>299</v>
      </c>
      <c r="D11" s="280"/>
      <c r="E11" s="281"/>
      <c r="F11" s="172" t="s">
        <v>300</v>
      </c>
      <c r="G11" s="172" t="s">
        <v>307</v>
      </c>
      <c r="H11" s="172" t="s">
        <v>368</v>
      </c>
      <c r="I11" s="138">
        <f>IF($D11="N/A",0,45)</f>
        <v>45</v>
      </c>
      <c r="J11" s="141">
        <f t="shared" si="0"/>
        <v>0</v>
      </c>
      <c r="K11" s="173"/>
      <c r="L11" s="174" t="s">
        <v>301</v>
      </c>
    </row>
    <row r="12" spans="1:12" ht="15" thickTop="1" x14ac:dyDescent="0.2">
      <c r="E12" s="81"/>
      <c r="F12" s="82"/>
      <c r="G12" s="82"/>
      <c r="H12" s="82"/>
      <c r="L12" s="82"/>
    </row>
    <row r="13" spans="1:12" s="23" customFormat="1" ht="99.75" customHeight="1" x14ac:dyDescent="0.2">
      <c r="A13" s="26"/>
      <c r="B13" s="28"/>
      <c r="E13" s="86"/>
      <c r="F13" s="87"/>
      <c r="G13" s="84"/>
      <c r="H13" s="84"/>
      <c r="J13" s="29"/>
      <c r="K13" s="27"/>
      <c r="L13" s="84"/>
    </row>
    <row r="14" spans="1:12" ht="14.25" x14ac:dyDescent="0.2">
      <c r="E14" s="81"/>
      <c r="F14" s="82"/>
      <c r="G14" s="82"/>
      <c r="H14" s="82"/>
      <c r="L14" s="82"/>
    </row>
    <row r="15" spans="1:12" ht="14.25" x14ac:dyDescent="0.2">
      <c r="E15" s="81"/>
      <c r="F15" s="82"/>
      <c r="G15" s="82"/>
      <c r="H15" s="82"/>
      <c r="L15" s="82"/>
    </row>
    <row r="16" spans="1:12" ht="14.25" x14ac:dyDescent="0.2">
      <c r="E16" s="81"/>
      <c r="F16" s="82"/>
      <c r="G16" s="82"/>
      <c r="H16" s="82"/>
      <c r="L16" s="82"/>
    </row>
    <row r="17" spans="5:12" ht="14.25" x14ac:dyDescent="0.2">
      <c r="E17" s="81"/>
      <c r="F17" s="82"/>
      <c r="G17" s="82"/>
      <c r="H17" s="82"/>
      <c r="L17" s="82"/>
    </row>
    <row r="18" spans="5:12" ht="14.25" x14ac:dyDescent="0.2">
      <c r="E18" s="81"/>
      <c r="F18" s="82"/>
      <c r="G18" s="82"/>
      <c r="H18" s="82"/>
      <c r="L18" s="82"/>
    </row>
    <row r="19" spans="5:12" ht="14.25" x14ac:dyDescent="0.2">
      <c r="E19" s="81"/>
      <c r="F19" s="82"/>
      <c r="G19" s="82"/>
      <c r="H19" s="82"/>
      <c r="L19" s="82"/>
    </row>
  </sheetData>
  <sheetProtection algorithmName="SHA-512" hashValue="m7NnPzwvFoRN06AosvkaB4Velddi8fqcn03JrNK6RwFzU2ZnlZCHvcuTUeK8EsfLvkmZz9Pjd22/p8AlsyB3EQ==" saltValue="y5d+71yFmHXpuAQDmawk/Q==" spinCount="100000" sheet="1" formatCells="0" formatColumns="0" formatRows="0"/>
  <protectedRanges>
    <protectedRange sqref="L1" name="Range3_1"/>
    <protectedRange sqref="D6:E11" name="Range2_2"/>
  </protectedRanges>
  <mergeCells count="12">
    <mergeCell ref="E3:E4"/>
    <mergeCell ref="F3:H3"/>
    <mergeCell ref="A1:K1"/>
    <mergeCell ref="K3:K4"/>
    <mergeCell ref="L3:L4"/>
    <mergeCell ref="L1:L2"/>
    <mergeCell ref="A2:C2"/>
    <mergeCell ref="D2:K2"/>
    <mergeCell ref="A3:A4"/>
    <mergeCell ref="B3:B4"/>
    <mergeCell ref="C3:C4"/>
    <mergeCell ref="D3:D4"/>
  </mergeCells>
  <conditionalFormatting sqref="D6">
    <cfRule type="cellIs" priority="31" stopIfTrue="1" operator="equal">
      <formula>""</formula>
    </cfRule>
    <cfRule type="cellIs" dxfId="23" priority="32" stopIfTrue="1" operator="lessThan">
      <formula>3</formula>
    </cfRule>
  </conditionalFormatting>
  <conditionalFormatting sqref="E6">
    <cfRule type="expression" dxfId="22" priority="29" stopIfTrue="1">
      <formula>AND(NOT(ISBLANK(D6)),ISBLANK(E6))</formula>
    </cfRule>
  </conditionalFormatting>
  <conditionalFormatting sqref="E6">
    <cfRule type="expression" dxfId="21" priority="28" stopIfTrue="1">
      <formula>AND(NOT(ISBLANK(D6)),ISBLANK(E6))</formula>
    </cfRule>
  </conditionalFormatting>
  <conditionalFormatting sqref="E6">
    <cfRule type="expression" dxfId="20" priority="27" stopIfTrue="1">
      <formula>AND(NOT(ISBLANK(D6)),ISBLANK(E6))</formula>
    </cfRule>
  </conditionalFormatting>
  <conditionalFormatting sqref="D7">
    <cfRule type="cellIs" priority="24" stopIfTrue="1" operator="equal">
      <formula>""</formula>
    </cfRule>
    <cfRule type="cellIs" dxfId="19" priority="25" stopIfTrue="1" operator="lessThan">
      <formula>3</formula>
    </cfRule>
  </conditionalFormatting>
  <conditionalFormatting sqref="E7">
    <cfRule type="expression" dxfId="18" priority="23" stopIfTrue="1">
      <formula>AND(NOT(ISBLANK(D7)),ISBLANK(E7))</formula>
    </cfRule>
  </conditionalFormatting>
  <conditionalFormatting sqref="E7">
    <cfRule type="expression" dxfId="17" priority="22" stopIfTrue="1">
      <formula>AND(NOT(ISBLANK(D7)),ISBLANK(E7))</formula>
    </cfRule>
  </conditionalFormatting>
  <conditionalFormatting sqref="E7">
    <cfRule type="expression" dxfId="16" priority="21" stopIfTrue="1">
      <formula>AND(NOT(ISBLANK(D7)),ISBLANK(E7))</formula>
    </cfRule>
  </conditionalFormatting>
  <conditionalFormatting sqref="D8">
    <cfRule type="cellIs" priority="19" stopIfTrue="1" operator="equal">
      <formula>""</formula>
    </cfRule>
    <cfRule type="cellIs" dxfId="15" priority="20" stopIfTrue="1" operator="lessThan">
      <formula>3</formula>
    </cfRule>
  </conditionalFormatting>
  <conditionalFormatting sqref="E8">
    <cfRule type="expression" dxfId="14" priority="18" stopIfTrue="1">
      <formula>AND(NOT(ISBLANK(D8)),ISBLANK(E8))</formula>
    </cfRule>
  </conditionalFormatting>
  <conditionalFormatting sqref="E8">
    <cfRule type="expression" dxfId="13" priority="17" stopIfTrue="1">
      <formula>AND(NOT(ISBLANK(D8)),ISBLANK(E8))</formula>
    </cfRule>
  </conditionalFormatting>
  <conditionalFormatting sqref="E8">
    <cfRule type="expression" dxfId="12" priority="16" stopIfTrue="1">
      <formula>AND(NOT(ISBLANK(D8)),ISBLANK(E8))</formula>
    </cfRule>
  </conditionalFormatting>
  <conditionalFormatting sqref="D9">
    <cfRule type="cellIs" priority="14" stopIfTrue="1" operator="equal">
      <formula>""</formula>
    </cfRule>
    <cfRule type="cellIs" dxfId="11" priority="15" stopIfTrue="1" operator="lessThan">
      <formula>3</formula>
    </cfRule>
  </conditionalFormatting>
  <conditionalFormatting sqref="E9">
    <cfRule type="expression" dxfId="10" priority="13" stopIfTrue="1">
      <formula>AND(NOT(ISBLANK(D9)),ISBLANK(E9))</formula>
    </cfRule>
  </conditionalFormatting>
  <conditionalFormatting sqref="E9">
    <cfRule type="expression" dxfId="9" priority="12" stopIfTrue="1">
      <formula>AND(NOT(ISBLANK(D9)),ISBLANK(E9))</formula>
    </cfRule>
  </conditionalFormatting>
  <conditionalFormatting sqref="E9">
    <cfRule type="expression" dxfId="8" priority="11" stopIfTrue="1">
      <formula>AND(NOT(ISBLANK(D9)),ISBLANK(E9))</formula>
    </cfRule>
  </conditionalFormatting>
  <conditionalFormatting sqref="D10">
    <cfRule type="cellIs" priority="9" stopIfTrue="1" operator="equal">
      <formula>""</formula>
    </cfRule>
    <cfRule type="cellIs" dxfId="7" priority="10" stopIfTrue="1" operator="lessThan">
      <formula>3</formula>
    </cfRule>
  </conditionalFormatting>
  <conditionalFormatting sqref="E10">
    <cfRule type="expression" dxfId="6" priority="8" stopIfTrue="1">
      <formula>AND(NOT(ISBLANK(D10)),ISBLANK(E10))</formula>
    </cfRule>
  </conditionalFormatting>
  <conditionalFormatting sqref="E10">
    <cfRule type="expression" dxfId="5" priority="7" stopIfTrue="1">
      <formula>AND(NOT(ISBLANK(D10)),ISBLANK(E10))</formula>
    </cfRule>
  </conditionalFormatting>
  <conditionalFormatting sqref="E10">
    <cfRule type="expression" dxfId="4" priority="6" stopIfTrue="1">
      <formula>AND(NOT(ISBLANK(D10)),ISBLANK(E10))</formula>
    </cfRule>
  </conditionalFormatting>
  <conditionalFormatting sqref="D11">
    <cfRule type="cellIs" priority="4" stopIfTrue="1" operator="equal">
      <formula>""</formula>
    </cfRule>
    <cfRule type="cellIs" dxfId="3" priority="5" stopIfTrue="1" operator="lessThan">
      <formula>3</formula>
    </cfRule>
  </conditionalFormatting>
  <conditionalFormatting sqref="E11">
    <cfRule type="expression" dxfId="2" priority="3" stopIfTrue="1">
      <formula>AND(NOT(ISBLANK(D11)),ISBLANK(E11))</formula>
    </cfRule>
  </conditionalFormatting>
  <conditionalFormatting sqref="E11">
    <cfRule type="expression" dxfId="1" priority="2" stopIfTrue="1">
      <formula>AND(NOT(ISBLANK(D11)),ISBLANK(E11))</formula>
    </cfRule>
  </conditionalFormatting>
  <conditionalFormatting sqref="E11">
    <cfRule type="expression" dxfId="0" priority="1" stopIfTrue="1">
      <formula>AND(NOT(ISBLANK(D11)),ISBLANK(E11))</formula>
    </cfRule>
  </conditionalFormatting>
  <dataValidations count="1">
    <dataValidation type="list" allowBlank="1" showInputMessage="1" showErrorMessage="1" sqref="D6:D11" xr:uid="{00000000-0002-0000-0900-000000000000}">
      <formula1>"0,1,2,3,4,5, N/A"</formula1>
    </dataValidation>
  </dataValidations>
  <printOptions horizontalCentered="1"/>
  <pageMargins left="0.25" right="0.25" top="0.25" bottom="0.39" header="0.5" footer="0.24"/>
  <pageSetup scale="54" fitToHeight="4" orientation="landscape" r:id="rId1"/>
  <headerFooter alignWithMargins="0">
    <oddFooter>&amp;L&amp;F&amp;C&amp;A&amp;RPage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D6A800"/>
    <pageSetUpPr fitToPage="1"/>
  </sheetPr>
  <dimension ref="A1:G40"/>
  <sheetViews>
    <sheetView zoomScaleNormal="100" workbookViewId="0">
      <pane ySplit="1" topLeftCell="A2" activePane="bottomLeft" state="frozenSplit"/>
      <selection pane="bottomLeft"/>
    </sheetView>
  </sheetViews>
  <sheetFormatPr defaultColWidth="9.140625" defaultRowHeight="12.75" x14ac:dyDescent="0.2"/>
  <cols>
    <col min="1" max="1" width="24.140625" style="1" bestFit="1" customWidth="1"/>
    <col min="2" max="2" width="78.7109375" style="1" customWidth="1"/>
    <col min="3" max="11" width="9.140625" style="1"/>
    <col min="12" max="12" width="6.7109375" style="1" customWidth="1"/>
    <col min="13" max="16384" width="9.140625" style="1"/>
  </cols>
  <sheetData>
    <row r="1" spans="1:7" ht="22.9" customHeight="1" thickTop="1" thickBot="1" x14ac:dyDescent="0.25">
      <c r="A1" s="236" t="s">
        <v>110</v>
      </c>
      <c r="B1" s="236" t="s">
        <v>111</v>
      </c>
      <c r="C1" s="88"/>
      <c r="D1" s="88"/>
      <c r="E1" s="88"/>
      <c r="F1" s="88"/>
      <c r="G1" s="88"/>
    </row>
    <row r="2" spans="1:7" ht="39.75" thickTop="1" thickBot="1" x14ac:dyDescent="0.25">
      <c r="A2" s="147" t="s">
        <v>168</v>
      </c>
      <c r="B2" s="187" t="s">
        <v>145</v>
      </c>
      <c r="C2" s="88"/>
      <c r="D2" s="88"/>
      <c r="E2" s="88"/>
      <c r="F2" s="88"/>
      <c r="G2" s="88"/>
    </row>
    <row r="3" spans="1:7" ht="27" thickTop="1" thickBot="1" x14ac:dyDescent="0.25">
      <c r="A3" s="188" t="s">
        <v>215</v>
      </c>
      <c r="B3" s="187" t="s">
        <v>278</v>
      </c>
      <c r="C3" s="88"/>
      <c r="D3" s="88"/>
      <c r="E3" s="88"/>
      <c r="F3" s="88"/>
      <c r="G3" s="88"/>
    </row>
    <row r="4" spans="1:7" ht="27" thickTop="1" thickBot="1" x14ac:dyDescent="0.25">
      <c r="A4" s="188" t="s">
        <v>214</v>
      </c>
      <c r="B4" s="187" t="s">
        <v>279</v>
      </c>
      <c r="C4" s="88"/>
      <c r="D4" s="88"/>
      <c r="E4" s="88"/>
      <c r="F4" s="88"/>
      <c r="G4" s="88"/>
    </row>
    <row r="5" spans="1:7" s="6" customFormat="1" ht="63" customHeight="1" thickTop="1" thickBot="1" x14ac:dyDescent="0.25">
      <c r="A5" s="188" t="s">
        <v>213</v>
      </c>
      <c r="B5" s="189" t="s">
        <v>144</v>
      </c>
    </row>
    <row r="6" spans="1:7" s="6" customFormat="1" ht="63" customHeight="1" thickTop="1" thickBot="1" x14ac:dyDescent="0.25">
      <c r="A6" s="188" t="s">
        <v>291</v>
      </c>
      <c r="B6" s="189" t="s">
        <v>292</v>
      </c>
    </row>
    <row r="7" spans="1:7" s="6" customFormat="1" ht="14.25" thickTop="1" thickBot="1" x14ac:dyDescent="0.25">
      <c r="A7" s="188" t="s">
        <v>283</v>
      </c>
      <c r="B7" s="189" t="s">
        <v>284</v>
      </c>
    </row>
    <row r="8" spans="1:7" ht="27" thickTop="1" thickBot="1" x14ac:dyDescent="0.25">
      <c r="A8" s="147" t="s">
        <v>158</v>
      </c>
      <c r="B8" s="190" t="s">
        <v>280</v>
      </c>
      <c r="C8" s="88"/>
      <c r="D8" s="88"/>
      <c r="E8" s="88"/>
      <c r="F8" s="88"/>
      <c r="G8" s="88"/>
    </row>
    <row r="9" spans="1:7" ht="52.5" thickTop="1" thickBot="1" x14ac:dyDescent="0.25">
      <c r="A9" s="147" t="s">
        <v>205</v>
      </c>
      <c r="B9" s="190" t="s">
        <v>281</v>
      </c>
      <c r="C9" s="88"/>
      <c r="D9" s="88"/>
      <c r="E9" s="88"/>
      <c r="F9" s="88"/>
      <c r="G9" s="88"/>
    </row>
    <row r="10" spans="1:7" ht="27" thickTop="1" thickBot="1" x14ac:dyDescent="0.25">
      <c r="A10" s="147" t="s">
        <v>285</v>
      </c>
      <c r="B10" s="190" t="s">
        <v>286</v>
      </c>
      <c r="C10" s="88"/>
      <c r="D10" s="88"/>
      <c r="E10" s="88"/>
      <c r="F10" s="88"/>
      <c r="G10" s="88"/>
    </row>
    <row r="11" spans="1:7" ht="48" customHeight="1" thickTop="1" thickBot="1" x14ac:dyDescent="0.25">
      <c r="A11" s="147" t="s">
        <v>79</v>
      </c>
      <c r="B11" s="190" t="s">
        <v>282</v>
      </c>
      <c r="C11" s="88"/>
      <c r="D11" s="88"/>
      <c r="E11" s="88"/>
      <c r="F11" s="88"/>
      <c r="G11" s="88"/>
    </row>
    <row r="12" spans="1:7" ht="39.75" thickTop="1" thickBot="1" x14ac:dyDescent="0.25">
      <c r="A12" s="147" t="s">
        <v>156</v>
      </c>
      <c r="B12" s="191" t="s">
        <v>143</v>
      </c>
      <c r="C12" s="88"/>
      <c r="D12" s="88"/>
      <c r="E12" s="88"/>
      <c r="F12" s="88"/>
      <c r="G12" s="88"/>
    </row>
    <row r="13" spans="1:7" ht="27" thickTop="1" thickBot="1" x14ac:dyDescent="0.25">
      <c r="A13" s="188" t="s">
        <v>112</v>
      </c>
      <c r="B13" s="192" t="s">
        <v>113</v>
      </c>
      <c r="C13" s="88"/>
      <c r="D13" s="88"/>
      <c r="E13" s="88"/>
      <c r="F13" s="88"/>
      <c r="G13" s="88"/>
    </row>
    <row r="14" spans="1:7" ht="52.5" thickTop="1" thickBot="1" x14ac:dyDescent="0.25">
      <c r="A14" s="188" t="s">
        <v>114</v>
      </c>
      <c r="B14" s="192" t="s">
        <v>15</v>
      </c>
      <c r="C14" s="88"/>
      <c r="D14" s="88"/>
      <c r="E14" s="88"/>
      <c r="F14" s="88"/>
      <c r="G14" s="88"/>
    </row>
    <row r="15" spans="1:7" ht="90.75" thickTop="1" thickBot="1" x14ac:dyDescent="0.25">
      <c r="A15" s="188" t="s">
        <v>152</v>
      </c>
      <c r="B15" s="190" t="s">
        <v>153</v>
      </c>
      <c r="C15" s="88"/>
      <c r="D15" s="88"/>
      <c r="E15" s="88"/>
      <c r="F15" s="88"/>
      <c r="G15" s="88"/>
    </row>
    <row r="16" spans="1:7" ht="27" thickTop="1" thickBot="1" x14ac:dyDescent="0.25">
      <c r="A16" s="188" t="s">
        <v>324</v>
      </c>
      <c r="B16" s="189" t="s">
        <v>325</v>
      </c>
      <c r="C16" s="88"/>
      <c r="D16" s="88"/>
      <c r="E16" s="88"/>
      <c r="F16" s="88"/>
      <c r="G16" s="88"/>
    </row>
    <row r="17" spans="1:7" ht="39.75" thickTop="1" thickBot="1" x14ac:dyDescent="0.25">
      <c r="A17" s="147" t="s">
        <v>155</v>
      </c>
      <c r="B17" s="190" t="s">
        <v>148</v>
      </c>
      <c r="C17" s="88"/>
      <c r="D17" s="88"/>
      <c r="E17" s="88"/>
      <c r="F17" s="88"/>
      <c r="G17" s="88"/>
    </row>
    <row r="18" spans="1:7" ht="14.25" thickTop="1" thickBot="1" x14ac:dyDescent="0.25">
      <c r="A18" s="147" t="s">
        <v>169</v>
      </c>
      <c r="B18" s="189" t="s">
        <v>170</v>
      </c>
      <c r="C18" s="88"/>
      <c r="D18" s="88"/>
      <c r="E18" s="88"/>
      <c r="F18" s="88"/>
      <c r="G18" s="88"/>
    </row>
    <row r="19" spans="1:7" s="6" customFormat="1" ht="33" customHeight="1" thickTop="1" thickBot="1" x14ac:dyDescent="0.25">
      <c r="A19" s="188" t="s">
        <v>115</v>
      </c>
      <c r="B19" s="187" t="s">
        <v>56</v>
      </c>
    </row>
    <row r="20" spans="1:7" ht="27" thickTop="1" thickBot="1" x14ac:dyDescent="0.25">
      <c r="A20" s="147" t="s">
        <v>52</v>
      </c>
      <c r="B20" s="190" t="s">
        <v>53</v>
      </c>
      <c r="C20" s="88"/>
      <c r="D20" s="88"/>
      <c r="E20" s="88"/>
      <c r="F20" s="88"/>
      <c r="G20" s="88"/>
    </row>
    <row r="21" spans="1:7" ht="27" thickTop="1" thickBot="1" x14ac:dyDescent="0.25">
      <c r="A21" s="147" t="s">
        <v>326</v>
      </c>
      <c r="B21" s="220" t="s">
        <v>430</v>
      </c>
      <c r="C21" s="88"/>
      <c r="D21" s="88"/>
      <c r="E21" s="88"/>
      <c r="F21" s="88"/>
      <c r="G21" s="88"/>
    </row>
    <row r="22" spans="1:7" ht="39.75" thickTop="1" thickBot="1" x14ac:dyDescent="0.25">
      <c r="A22" s="188" t="s">
        <v>50</v>
      </c>
      <c r="B22" s="190" t="s">
        <v>54</v>
      </c>
      <c r="C22" s="88"/>
      <c r="D22" s="88"/>
      <c r="E22" s="88"/>
      <c r="F22" s="88"/>
      <c r="G22" s="88"/>
    </row>
    <row r="23" spans="1:7" ht="14.25" thickTop="1" thickBot="1" x14ac:dyDescent="0.25">
      <c r="A23" s="188" t="s">
        <v>107</v>
      </c>
      <c r="B23" s="193" t="s">
        <v>142</v>
      </c>
      <c r="C23" s="88"/>
      <c r="D23" s="88"/>
      <c r="E23" s="88"/>
      <c r="F23" s="88"/>
      <c r="G23" s="88"/>
    </row>
    <row r="24" spans="1:7" ht="39.75" thickTop="1" thickBot="1" x14ac:dyDescent="0.25">
      <c r="A24" s="188" t="s">
        <v>12</v>
      </c>
      <c r="B24" s="189" t="s">
        <v>141</v>
      </c>
      <c r="C24" s="88"/>
      <c r="D24" s="88"/>
      <c r="E24" s="88"/>
      <c r="F24" s="88"/>
      <c r="G24" s="88"/>
    </row>
    <row r="25" spans="1:7" ht="14.25" thickTop="1" thickBot="1" x14ac:dyDescent="0.25">
      <c r="A25" s="147" t="s">
        <v>159</v>
      </c>
      <c r="B25" s="189" t="s">
        <v>273</v>
      </c>
      <c r="C25" s="88"/>
      <c r="D25" s="88"/>
      <c r="E25" s="88"/>
      <c r="F25" s="88"/>
      <c r="G25" s="88"/>
    </row>
    <row r="26" spans="1:7" ht="27" thickTop="1" thickBot="1" x14ac:dyDescent="0.25">
      <c r="A26" s="188" t="s">
        <v>51</v>
      </c>
      <c r="B26" s="189" t="s">
        <v>274</v>
      </c>
      <c r="C26" s="88"/>
      <c r="D26" s="88"/>
      <c r="E26" s="88"/>
      <c r="F26" s="88"/>
      <c r="G26" s="88"/>
    </row>
    <row r="27" spans="1:7" ht="14.25" thickTop="1" thickBot="1" x14ac:dyDescent="0.25">
      <c r="A27" s="188" t="s">
        <v>275</v>
      </c>
      <c r="B27" s="194" t="s">
        <v>276</v>
      </c>
      <c r="C27" s="88"/>
      <c r="D27" s="88"/>
      <c r="E27" s="88"/>
      <c r="F27" s="88"/>
      <c r="G27" s="88"/>
    </row>
    <row r="28" spans="1:7" s="6" customFormat="1" ht="90.75" thickTop="1" thickBot="1" x14ac:dyDescent="0.25">
      <c r="A28" s="147" t="s">
        <v>161</v>
      </c>
      <c r="B28" s="190" t="s">
        <v>149</v>
      </c>
    </row>
    <row r="29" spans="1:7" s="6" customFormat="1" ht="39.75" thickTop="1" thickBot="1" x14ac:dyDescent="0.25">
      <c r="A29" s="147" t="s">
        <v>160</v>
      </c>
      <c r="B29" s="190" t="s">
        <v>58</v>
      </c>
    </row>
    <row r="30" spans="1:7" s="6" customFormat="1" ht="39.75" thickTop="1" thickBot="1" x14ac:dyDescent="0.25">
      <c r="A30" s="188" t="s">
        <v>327</v>
      </c>
      <c r="B30" s="189" t="s">
        <v>328</v>
      </c>
    </row>
    <row r="31" spans="1:7" s="6" customFormat="1" ht="64.5" customHeight="1" thickTop="1" thickBot="1" x14ac:dyDescent="0.25">
      <c r="A31" s="147" t="s">
        <v>157</v>
      </c>
      <c r="B31" s="190" t="s">
        <v>55</v>
      </c>
    </row>
    <row r="32" spans="1:7" ht="27" thickTop="1" thickBot="1" x14ac:dyDescent="0.25">
      <c r="A32" s="147" t="s">
        <v>164</v>
      </c>
      <c r="B32" s="190" t="s">
        <v>57</v>
      </c>
      <c r="C32" s="88"/>
      <c r="D32" s="88"/>
      <c r="E32" s="88"/>
      <c r="F32" s="88"/>
      <c r="G32" s="88"/>
    </row>
    <row r="33" spans="1:7" s="6" customFormat="1" ht="27" thickTop="1" thickBot="1" x14ac:dyDescent="0.25">
      <c r="A33" s="188" t="s">
        <v>13</v>
      </c>
      <c r="B33" s="189" t="s">
        <v>151</v>
      </c>
    </row>
    <row r="34" spans="1:7" s="6" customFormat="1" ht="27" thickTop="1" thickBot="1" x14ac:dyDescent="0.25">
      <c r="A34" s="147" t="s">
        <v>154</v>
      </c>
      <c r="B34" s="190" t="s">
        <v>277</v>
      </c>
    </row>
    <row r="35" spans="1:7" ht="78" thickTop="1" thickBot="1" x14ac:dyDescent="0.25">
      <c r="A35" s="147" t="s">
        <v>431</v>
      </c>
      <c r="B35" s="220" t="s">
        <v>510</v>
      </c>
      <c r="C35" s="88"/>
      <c r="D35" s="88"/>
      <c r="E35" s="88"/>
      <c r="F35" s="88"/>
      <c r="G35" s="88"/>
    </row>
    <row r="36" spans="1:7" ht="14.25" thickTop="1" thickBot="1" x14ac:dyDescent="0.25">
      <c r="A36" s="147" t="s">
        <v>289</v>
      </c>
      <c r="B36" s="194" t="s">
        <v>49</v>
      </c>
      <c r="C36" s="88"/>
      <c r="D36" s="88"/>
      <c r="E36" s="88"/>
      <c r="F36" s="88"/>
      <c r="G36" s="88"/>
    </row>
    <row r="37" spans="1:7" ht="39.75" thickTop="1" thickBot="1" x14ac:dyDescent="0.25">
      <c r="A37" s="188" t="s">
        <v>150</v>
      </c>
      <c r="B37" s="191" t="s">
        <v>140</v>
      </c>
      <c r="C37" s="88"/>
      <c r="D37" s="88"/>
      <c r="E37" s="88"/>
      <c r="F37" s="88"/>
      <c r="G37" s="88"/>
    </row>
    <row r="38" spans="1:7" ht="27" thickTop="1" thickBot="1" x14ac:dyDescent="0.25">
      <c r="A38" s="188" t="s">
        <v>106</v>
      </c>
      <c r="B38" s="190" t="s">
        <v>139</v>
      </c>
      <c r="C38" s="88"/>
      <c r="D38" s="88"/>
      <c r="E38" s="88"/>
      <c r="F38" s="88"/>
      <c r="G38" s="88"/>
    </row>
    <row r="39" spans="1:7" ht="14.25" thickTop="1" thickBot="1" x14ac:dyDescent="0.25">
      <c r="A39" s="195" t="s">
        <v>166</v>
      </c>
      <c r="B39" s="196" t="s">
        <v>167</v>
      </c>
      <c r="C39" s="88"/>
      <c r="D39" s="88"/>
      <c r="E39" s="88"/>
      <c r="F39" s="88"/>
      <c r="G39" s="88"/>
    </row>
    <row r="40" spans="1:7" ht="13.5" thickTop="1" x14ac:dyDescent="0.2">
      <c r="C40" s="88"/>
      <c r="D40" s="88"/>
      <c r="E40" s="88"/>
      <c r="F40" s="88"/>
      <c r="G40" s="88"/>
    </row>
  </sheetData>
  <sheetProtection algorithmName="SHA-512" hashValue="l8WiirCA4uyfnmJ1kT5Z0aZKPPwHTzT17v2K2cqFRaXanoDe2FknaEgAQVD9LJGd9NsahQTstF6R9wCKs32amQ==" saltValue="kALflpYXgp2inzeXoJhNxQ==" spinCount="100000" sheet="1" objects="1" scenarios="1"/>
  <phoneticPr fontId="3" type="noConversion"/>
  <pageMargins left="0.75" right="0.75" top="1" bottom="1" header="0.5" footer="0.5"/>
  <pageSetup scale="3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D6A800"/>
    <pageSetUpPr fitToPage="1"/>
  </sheetPr>
  <dimension ref="A1:E13"/>
  <sheetViews>
    <sheetView zoomScaleNormal="100" workbookViewId="0"/>
  </sheetViews>
  <sheetFormatPr defaultColWidth="9.140625" defaultRowHeight="12.75" x14ac:dyDescent="0.2"/>
  <cols>
    <col min="1" max="1" width="22" style="1" customWidth="1"/>
    <col min="2" max="2" width="70.85546875" style="1" customWidth="1"/>
    <col min="3" max="9" width="9.140625" style="1"/>
    <col min="10" max="10" width="6.7109375" style="1" customWidth="1"/>
    <col min="11" max="12" width="9.140625" style="1"/>
    <col min="13" max="13" width="3.85546875" style="1" customWidth="1"/>
    <col min="14" max="16384" width="9.140625" style="1"/>
  </cols>
  <sheetData>
    <row r="1" spans="1:5" s="6" customFormat="1" ht="22.9" customHeight="1" thickTop="1" thickBot="1" x14ac:dyDescent="0.25">
      <c r="A1" s="236" t="s">
        <v>110</v>
      </c>
      <c r="B1" s="236" t="s">
        <v>111</v>
      </c>
    </row>
    <row r="2" spans="1:5" s="6" customFormat="1" ht="64.5" thickTop="1" thickBot="1" x14ac:dyDescent="0.35">
      <c r="A2" s="189" t="s">
        <v>42</v>
      </c>
      <c r="B2" s="192" t="s">
        <v>97</v>
      </c>
      <c r="D2" s="422"/>
      <c r="E2" s="423"/>
    </row>
    <row r="3" spans="1:5" s="6" customFormat="1" ht="103.5" thickTop="1" thickBot="1" x14ac:dyDescent="0.3">
      <c r="A3" s="189" t="s">
        <v>43</v>
      </c>
      <c r="B3" s="192" t="s">
        <v>98</v>
      </c>
      <c r="D3" s="424"/>
      <c r="E3" s="425"/>
    </row>
    <row r="4" spans="1:5" s="6" customFormat="1" ht="17.25" thickTop="1" thickBot="1" x14ac:dyDescent="0.25">
      <c r="A4" s="189" t="s">
        <v>44</v>
      </c>
      <c r="B4" s="192" t="s">
        <v>9</v>
      </c>
    </row>
    <row r="5" spans="1:5" s="6" customFormat="1" ht="93.75" thickTop="1" thickBot="1" x14ac:dyDescent="0.25">
      <c r="A5" s="189" t="s">
        <v>45</v>
      </c>
      <c r="B5" s="189" t="s">
        <v>99</v>
      </c>
    </row>
    <row r="6" spans="1:5" s="6" customFormat="1" ht="17.25" thickTop="1" thickBot="1" x14ac:dyDescent="0.25">
      <c r="A6" s="189" t="s">
        <v>46</v>
      </c>
      <c r="B6" s="192" t="s">
        <v>10</v>
      </c>
    </row>
    <row r="7" spans="1:5" s="6" customFormat="1" ht="27" thickTop="1" thickBot="1" x14ac:dyDescent="0.25">
      <c r="A7" s="189" t="s">
        <v>47</v>
      </c>
      <c r="B7" s="192" t="s">
        <v>11</v>
      </c>
    </row>
    <row r="8" spans="1:5" s="6" customFormat="1" ht="39.75" thickTop="1" thickBot="1" x14ac:dyDescent="0.25">
      <c r="A8" s="189" t="s">
        <v>48</v>
      </c>
      <c r="B8" s="197" t="s">
        <v>100</v>
      </c>
    </row>
    <row r="9" spans="1:5" s="6" customFormat="1" ht="13.5" thickTop="1" x14ac:dyDescent="0.2"/>
    <row r="10" spans="1:5" s="6" customFormat="1" x14ac:dyDescent="0.2"/>
    <row r="11" spans="1:5" s="6" customFormat="1" x14ac:dyDescent="0.2"/>
    <row r="12" spans="1:5" s="6" customFormat="1" x14ac:dyDescent="0.2"/>
    <row r="13" spans="1:5" s="6" customFormat="1" x14ac:dyDescent="0.2"/>
  </sheetData>
  <sheetProtection algorithmName="SHA-512" hashValue="123YYB/TadOTed7hkOJi41sL/PnbWE2Jesia7hSXJ0eRDWtVM5riydLQ4kdS+OHZ1pCWNCUaFqCmPF1b9qPhBw==" saltValue="sNufIP6eMd4FEZnnu0LnyA==" spinCount="100000" sheet="1" objects="1" scenarios="1"/>
  <mergeCells count="2">
    <mergeCell ref="D2:E2"/>
    <mergeCell ref="D3:E3"/>
  </mergeCells>
  <phoneticPr fontId="3" type="noConversion"/>
  <pageMargins left="0.75" right="0.75" top="1" bottom="1" header="0.5" footer="0.5"/>
  <pageSetup scale="6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D6A800"/>
    <pageSetUpPr fitToPage="1"/>
  </sheetPr>
  <dimension ref="A1:E17"/>
  <sheetViews>
    <sheetView topLeftCell="A13" zoomScaleNormal="100" workbookViewId="0">
      <selection activeCell="F18" sqref="F18"/>
    </sheetView>
  </sheetViews>
  <sheetFormatPr defaultColWidth="9.140625" defaultRowHeight="12.75" x14ac:dyDescent="0.2"/>
  <cols>
    <col min="1" max="1" width="10" style="1" customWidth="1"/>
    <col min="2" max="2" width="10.140625" style="20" bestFit="1" customWidth="1"/>
    <col min="3" max="3" width="25" style="21" customWidth="1"/>
    <col min="4" max="4" width="40" style="6" bestFit="1" customWidth="1"/>
    <col min="5" max="5" width="29.28515625" style="6" customWidth="1"/>
    <col min="6" max="16384" width="9.140625" style="1"/>
  </cols>
  <sheetData>
    <row r="1" spans="1:5" ht="28.15" customHeight="1" thickTop="1" thickBot="1" x14ac:dyDescent="0.25">
      <c r="A1" s="427" t="s">
        <v>356</v>
      </c>
      <c r="B1" s="427"/>
      <c r="C1" s="427"/>
      <c r="D1" s="427"/>
      <c r="E1" s="427"/>
    </row>
    <row r="2" spans="1:5" ht="17.25" thickTop="1" thickBot="1" x14ac:dyDescent="0.25">
      <c r="A2" s="426" t="s">
        <v>122</v>
      </c>
      <c r="B2" s="426"/>
      <c r="C2" s="426"/>
      <c r="D2" s="426"/>
      <c r="E2" s="426"/>
    </row>
    <row r="3" spans="1:5" ht="14.25" thickTop="1" thickBot="1" x14ac:dyDescent="0.25">
      <c r="A3" s="237" t="s">
        <v>18</v>
      </c>
      <c r="B3" s="237" t="s">
        <v>126</v>
      </c>
      <c r="C3" s="237" t="s">
        <v>5</v>
      </c>
      <c r="D3" s="238" t="s">
        <v>123</v>
      </c>
      <c r="E3" s="238" t="s">
        <v>124</v>
      </c>
    </row>
    <row r="4" spans="1:5" ht="39.75" thickTop="1" thickBot="1" x14ac:dyDescent="0.25">
      <c r="A4" s="198">
        <v>39304</v>
      </c>
      <c r="B4" s="199" t="s">
        <v>125</v>
      </c>
      <c r="C4" s="200" t="s">
        <v>14</v>
      </c>
      <c r="D4" s="200" t="s">
        <v>19</v>
      </c>
      <c r="E4" s="200" t="s">
        <v>127</v>
      </c>
    </row>
    <row r="5" spans="1:5" ht="39.75" thickTop="1" thickBot="1" x14ac:dyDescent="0.25">
      <c r="A5" s="198">
        <v>39314</v>
      </c>
      <c r="B5" s="198" t="s">
        <v>125</v>
      </c>
      <c r="C5" s="201" t="s">
        <v>14</v>
      </c>
      <c r="D5" s="200" t="s">
        <v>108</v>
      </c>
      <c r="E5" s="200" t="s">
        <v>127</v>
      </c>
    </row>
    <row r="6" spans="1:5" ht="39.75" thickTop="1" thickBot="1" x14ac:dyDescent="0.25">
      <c r="A6" s="201">
        <v>39397</v>
      </c>
      <c r="B6" s="198" t="s">
        <v>125</v>
      </c>
      <c r="C6" s="201" t="s">
        <v>14</v>
      </c>
      <c r="D6" s="200" t="s">
        <v>4</v>
      </c>
      <c r="E6" s="200" t="s">
        <v>6</v>
      </c>
    </row>
    <row r="7" spans="1:5" ht="39.75" thickTop="1" thickBot="1" x14ac:dyDescent="0.25">
      <c r="A7" s="201">
        <v>39706</v>
      </c>
      <c r="B7" s="198" t="s">
        <v>125</v>
      </c>
      <c r="C7" s="201" t="s">
        <v>14</v>
      </c>
      <c r="D7" s="200" t="s">
        <v>35</v>
      </c>
      <c r="E7" s="200" t="s">
        <v>36</v>
      </c>
    </row>
    <row r="8" spans="1:5" ht="52.5" thickTop="1" thickBot="1" x14ac:dyDescent="0.25">
      <c r="A8" s="201">
        <v>40105</v>
      </c>
      <c r="B8" s="198" t="s">
        <v>125</v>
      </c>
      <c r="C8" s="201" t="s">
        <v>14</v>
      </c>
      <c r="D8" s="200" t="s">
        <v>34</v>
      </c>
      <c r="E8" s="200" t="s">
        <v>101</v>
      </c>
    </row>
    <row r="9" spans="1:5" ht="180" thickTop="1" thickBot="1" x14ac:dyDescent="0.25">
      <c r="A9" s="201">
        <v>40402</v>
      </c>
      <c r="B9" s="202" t="s">
        <v>125</v>
      </c>
      <c r="C9" s="203" t="s">
        <v>14</v>
      </c>
      <c r="D9" s="181" t="s">
        <v>294</v>
      </c>
      <c r="E9" s="181" t="s">
        <v>238</v>
      </c>
    </row>
    <row r="10" spans="1:5" ht="65.25" thickTop="1" thickBot="1" x14ac:dyDescent="0.25">
      <c r="A10" s="201">
        <v>40487</v>
      </c>
      <c r="B10" s="198" t="s">
        <v>125</v>
      </c>
      <c r="C10" s="201" t="s">
        <v>14</v>
      </c>
      <c r="D10" s="200" t="s">
        <v>295</v>
      </c>
      <c r="E10" s="181" t="s">
        <v>293</v>
      </c>
    </row>
    <row r="11" spans="1:5" ht="78" thickTop="1" thickBot="1" x14ac:dyDescent="0.25">
      <c r="A11" s="201">
        <v>40499</v>
      </c>
      <c r="B11" s="198" t="s">
        <v>125</v>
      </c>
      <c r="C11" s="201" t="s">
        <v>14</v>
      </c>
      <c r="D11" s="181" t="s">
        <v>297</v>
      </c>
      <c r="E11" s="200" t="s">
        <v>296</v>
      </c>
    </row>
    <row r="12" spans="1:5" ht="39.75" thickTop="1" thickBot="1" x14ac:dyDescent="0.25">
      <c r="A12" s="201">
        <v>41124</v>
      </c>
      <c r="B12" s="202" t="s">
        <v>125</v>
      </c>
      <c r="C12" s="203" t="s">
        <v>320</v>
      </c>
      <c r="D12" s="181" t="s">
        <v>321</v>
      </c>
      <c r="E12" s="181" t="s">
        <v>322</v>
      </c>
    </row>
    <row r="13" spans="1:5" ht="27" thickTop="1" thickBot="1" x14ac:dyDescent="0.25">
      <c r="A13" s="201">
        <v>41373</v>
      </c>
      <c r="B13" s="202" t="s">
        <v>125</v>
      </c>
      <c r="C13" s="203" t="s">
        <v>320</v>
      </c>
      <c r="D13" s="181" t="s">
        <v>350</v>
      </c>
      <c r="E13" s="181" t="s">
        <v>351</v>
      </c>
    </row>
    <row r="14" spans="1:5" ht="52.5" thickTop="1" thickBot="1" x14ac:dyDescent="0.25">
      <c r="A14" s="201">
        <v>41540</v>
      </c>
      <c r="B14" s="198" t="s">
        <v>125</v>
      </c>
      <c r="C14" s="203" t="s">
        <v>320</v>
      </c>
      <c r="D14" s="200" t="s">
        <v>359</v>
      </c>
      <c r="E14" s="200" t="s">
        <v>351</v>
      </c>
    </row>
    <row r="15" spans="1:5" ht="141.75" thickTop="1" thickBot="1" x14ac:dyDescent="0.25">
      <c r="A15" s="201">
        <v>41893</v>
      </c>
      <c r="B15" s="198" t="s">
        <v>125</v>
      </c>
      <c r="C15" s="203" t="s">
        <v>387</v>
      </c>
      <c r="D15" s="200" t="s">
        <v>388</v>
      </c>
      <c r="E15" s="200" t="s">
        <v>389</v>
      </c>
    </row>
    <row r="16" spans="1:5" ht="154.5" thickTop="1" thickBot="1" x14ac:dyDescent="0.25">
      <c r="A16" s="201">
        <v>43709</v>
      </c>
      <c r="B16" s="198" t="s">
        <v>125</v>
      </c>
      <c r="C16" s="203" t="s">
        <v>320</v>
      </c>
      <c r="D16" s="221" t="s">
        <v>525</v>
      </c>
      <c r="E16" s="221" t="s">
        <v>524</v>
      </c>
    </row>
    <row r="17" ht="13.5" thickTop="1" x14ac:dyDescent="0.2"/>
  </sheetData>
  <sheetProtection algorithmName="SHA-512" hashValue="Vv8HVXmxVOYZ53ewpbWuyP8+eFPJ1UuIpQol0RheyHPJ3Qp0E6trJB2m2HSfyoRSeegEiMeGaCjo4PTINLmB+g==" saltValue="/GdG6wwR0A9UDLVXvUStNg==" spinCount="100000" sheet="1" objects="1" scenarios="1"/>
  <mergeCells count="2">
    <mergeCell ref="A2:E2"/>
    <mergeCell ref="A1:E1"/>
  </mergeCells>
  <phoneticPr fontId="3" type="noConversion"/>
  <pageMargins left="0.75" right="0.75" top="1" bottom="1" header="0.5" footer="0.5"/>
  <pageSetup paperSize="17" scale="4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DE00"/>
    <pageSetUpPr fitToPage="1"/>
  </sheetPr>
  <dimension ref="A1:L81"/>
  <sheetViews>
    <sheetView zoomScaleNormal="100" workbookViewId="0">
      <selection activeCell="F6" sqref="F6"/>
    </sheetView>
  </sheetViews>
  <sheetFormatPr defaultColWidth="9.140625" defaultRowHeight="12.75" x14ac:dyDescent="0.2"/>
  <cols>
    <col min="1" max="1" width="4.85546875" style="50" customWidth="1"/>
    <col min="2" max="2" width="12.7109375" style="50" customWidth="1"/>
    <col min="3" max="3" width="64.140625" style="50" customWidth="1"/>
    <col min="4" max="4" width="28.42578125" style="50" customWidth="1"/>
    <col min="5" max="5" width="12" style="50" customWidth="1"/>
    <col min="6" max="6" width="9.7109375" style="50" customWidth="1"/>
    <col min="7" max="16384" width="9.140625" style="50"/>
  </cols>
  <sheetData>
    <row r="1" spans="1:5" ht="30.75" customHeight="1" thickBot="1" x14ac:dyDescent="0.25">
      <c r="A1" s="315" t="s">
        <v>529</v>
      </c>
      <c r="B1" s="315"/>
      <c r="C1" s="315"/>
      <c r="D1" s="315"/>
    </row>
    <row r="2" spans="1:5" ht="20.25" customHeight="1" thickTop="1" thickBot="1" x14ac:dyDescent="0.25">
      <c r="A2" s="301" t="s">
        <v>223</v>
      </c>
      <c r="B2" s="302"/>
      <c r="C2" s="302"/>
      <c r="D2" s="303"/>
      <c r="E2" s="51"/>
    </row>
    <row r="3" spans="1:5" s="51" customFormat="1" ht="16.5" thickTop="1" thickBot="1" x14ac:dyDescent="0.25">
      <c r="A3" s="222" t="s">
        <v>225</v>
      </c>
      <c r="B3" s="316" t="s">
        <v>536</v>
      </c>
      <c r="C3" s="316"/>
      <c r="D3" s="316"/>
    </row>
    <row r="4" spans="1:5" s="51" customFormat="1" ht="27.75" customHeight="1" thickTop="1" thickBot="1" x14ac:dyDescent="0.25">
      <c r="A4" s="222" t="s">
        <v>225</v>
      </c>
      <c r="B4" s="317" t="s">
        <v>271</v>
      </c>
      <c r="C4" s="317"/>
      <c r="D4" s="317"/>
    </row>
    <row r="5" spans="1:5" s="51" customFormat="1" ht="16.5" customHeight="1" thickTop="1" thickBot="1" x14ac:dyDescent="0.25">
      <c r="A5" s="222" t="s">
        <v>225</v>
      </c>
      <c r="B5" s="318" t="s">
        <v>226</v>
      </c>
      <c r="C5" s="319"/>
      <c r="D5" s="226"/>
    </row>
    <row r="6" spans="1:5" s="51" customFormat="1" ht="15.75" customHeight="1" thickTop="1" thickBot="1" x14ac:dyDescent="0.25">
      <c r="A6" s="295" t="s">
        <v>225</v>
      </c>
      <c r="B6" s="296"/>
      <c r="C6" s="230" t="s">
        <v>227</v>
      </c>
      <c r="D6" s="227"/>
    </row>
    <row r="7" spans="1:5" s="51" customFormat="1" ht="15" customHeight="1" thickTop="1" thickBot="1" x14ac:dyDescent="0.25">
      <c r="A7" s="295" t="s">
        <v>225</v>
      </c>
      <c r="B7" s="296"/>
      <c r="C7" s="230" t="s">
        <v>228</v>
      </c>
      <c r="D7" s="227"/>
    </row>
    <row r="8" spans="1:5" s="51" customFormat="1" ht="16.5" customHeight="1" thickTop="1" thickBot="1" x14ac:dyDescent="0.25">
      <c r="A8" s="295" t="s">
        <v>225</v>
      </c>
      <c r="B8" s="296"/>
      <c r="C8" s="223" t="s">
        <v>229</v>
      </c>
      <c r="D8" s="227"/>
    </row>
    <row r="9" spans="1:5" s="51" customFormat="1" ht="15.75" customHeight="1" thickTop="1" thickBot="1" x14ac:dyDescent="0.25">
      <c r="A9" s="295" t="s">
        <v>225</v>
      </c>
      <c r="B9" s="296"/>
      <c r="C9" s="230" t="s">
        <v>445</v>
      </c>
      <c r="D9" s="228"/>
    </row>
    <row r="10" spans="1:5" s="51" customFormat="1" ht="31.5" customHeight="1" thickTop="1" thickBot="1" x14ac:dyDescent="0.25">
      <c r="A10" s="222" t="s">
        <v>225</v>
      </c>
      <c r="B10" s="285" t="s">
        <v>446</v>
      </c>
      <c r="C10" s="285"/>
      <c r="D10" s="285"/>
    </row>
    <row r="11" spans="1:5" s="51" customFormat="1" ht="16.5" thickTop="1" thickBot="1" x14ac:dyDescent="0.25">
      <c r="A11" s="222" t="s">
        <v>225</v>
      </c>
      <c r="B11" s="224" t="s">
        <v>447</v>
      </c>
      <c r="C11" s="229"/>
      <c r="D11" s="227"/>
    </row>
    <row r="12" spans="1:5" s="51" customFormat="1" ht="16.5" thickTop="1" thickBot="1" x14ac:dyDescent="0.25">
      <c r="A12" s="222" t="s">
        <v>225</v>
      </c>
      <c r="B12" s="224" t="s">
        <v>230</v>
      </c>
      <c r="C12" s="231"/>
      <c r="D12" s="227"/>
    </row>
    <row r="13" spans="1:5" s="51" customFormat="1" ht="16.5" thickTop="1" thickBot="1" x14ac:dyDescent="0.25">
      <c r="A13" s="295" t="s">
        <v>225</v>
      </c>
      <c r="B13" s="296"/>
      <c r="C13" s="232" t="s">
        <v>527</v>
      </c>
      <c r="D13" s="227"/>
    </row>
    <row r="14" spans="1:5" s="51" customFormat="1" ht="16.5" thickTop="1" thickBot="1" x14ac:dyDescent="0.25">
      <c r="A14" s="295" t="s">
        <v>225</v>
      </c>
      <c r="B14" s="296"/>
      <c r="C14" s="232" t="s">
        <v>528</v>
      </c>
      <c r="D14" s="227"/>
    </row>
    <row r="15" spans="1:5" s="51" customFormat="1" ht="16.5" thickTop="1" thickBot="1" x14ac:dyDescent="0.25">
      <c r="A15" s="295" t="s">
        <v>225</v>
      </c>
      <c r="B15" s="296"/>
      <c r="C15" s="232" t="s">
        <v>231</v>
      </c>
      <c r="D15" s="227"/>
    </row>
    <row r="16" spans="1:5" s="51" customFormat="1" ht="16.5" thickTop="1" thickBot="1" x14ac:dyDescent="0.25">
      <c r="A16" s="295" t="s">
        <v>225</v>
      </c>
      <c r="B16" s="296"/>
      <c r="C16" s="232" t="s">
        <v>526</v>
      </c>
      <c r="D16" s="227"/>
    </row>
    <row r="17" spans="1:7" s="51" customFormat="1" ht="16.5" thickTop="1" thickBot="1" x14ac:dyDescent="0.25">
      <c r="A17" s="295" t="s">
        <v>225</v>
      </c>
      <c r="B17" s="296"/>
      <c r="C17" s="232" t="s">
        <v>232</v>
      </c>
      <c r="D17" s="228"/>
    </row>
    <row r="18" spans="1:7" s="51" customFormat="1" ht="50.25" customHeight="1" thickTop="1" thickBot="1" x14ac:dyDescent="0.25">
      <c r="A18" s="225" t="s">
        <v>233</v>
      </c>
      <c r="B18" s="285" t="s">
        <v>448</v>
      </c>
      <c r="C18" s="285"/>
      <c r="D18" s="285"/>
    </row>
    <row r="19" spans="1:7" s="51" customFormat="1" ht="16.5" thickTop="1" thickBot="1" x14ac:dyDescent="0.25">
      <c r="A19" s="225" t="str">
        <f>+A23</f>
        <v>o</v>
      </c>
      <c r="B19" s="285" t="s">
        <v>432</v>
      </c>
      <c r="C19" s="285"/>
      <c r="D19" s="285"/>
    </row>
    <row r="20" spans="1:7" s="51" customFormat="1" ht="11.25" customHeight="1" thickTop="1" thickBot="1" x14ac:dyDescent="0.25">
      <c r="A20" s="64"/>
      <c r="B20" s="65"/>
      <c r="C20" s="66"/>
      <c r="D20" s="66"/>
    </row>
    <row r="21" spans="1:7" s="51" customFormat="1" ht="20.25" customHeight="1" thickTop="1" thickBot="1" x14ac:dyDescent="0.25">
      <c r="A21" s="301" t="s">
        <v>224</v>
      </c>
      <c r="B21" s="302"/>
      <c r="C21" s="302"/>
      <c r="D21" s="303"/>
    </row>
    <row r="22" spans="1:7" s="51" customFormat="1" ht="16.5" thickTop="1" thickBot="1" x14ac:dyDescent="0.25">
      <c r="A22" s="222" t="s">
        <v>225</v>
      </c>
      <c r="B22" s="320" t="s">
        <v>433</v>
      </c>
      <c r="C22" s="321"/>
      <c r="D22" s="322"/>
    </row>
    <row r="23" spans="1:7" s="68" customFormat="1" ht="16.5" thickTop="1" thickBot="1" x14ac:dyDescent="0.25">
      <c r="A23" s="222" t="s">
        <v>225</v>
      </c>
      <c r="B23" s="306" t="s">
        <v>451</v>
      </c>
      <c r="C23" s="306"/>
      <c r="D23" s="306"/>
      <c r="E23" s="67"/>
    </row>
    <row r="24" spans="1:7" s="68" customFormat="1" ht="16.5" thickTop="1" thickBot="1" x14ac:dyDescent="0.25">
      <c r="A24" s="222" t="s">
        <v>225</v>
      </c>
      <c r="B24" s="306" t="s">
        <v>450</v>
      </c>
      <c r="C24" s="306"/>
      <c r="D24" s="306"/>
      <c r="E24" s="67"/>
    </row>
    <row r="25" spans="1:7" ht="33" customHeight="1" thickTop="1" thickBot="1" x14ac:dyDescent="0.25">
      <c r="A25" s="222" t="s">
        <v>225</v>
      </c>
      <c r="B25" s="285" t="s">
        <v>449</v>
      </c>
      <c r="C25" s="285"/>
      <c r="D25" s="285"/>
      <c r="E25" s="51"/>
    </row>
    <row r="26" spans="1:7" ht="43.5" customHeight="1" thickTop="1" thickBot="1" x14ac:dyDescent="0.25">
      <c r="A26" s="222" t="s">
        <v>225</v>
      </c>
      <c r="B26" s="285" t="s">
        <v>452</v>
      </c>
      <c r="C26" s="285"/>
      <c r="D26" s="285"/>
      <c r="E26" s="51"/>
    </row>
    <row r="27" spans="1:7" s="51" customFormat="1" ht="16.5" thickTop="1" thickBot="1" x14ac:dyDescent="0.25">
      <c r="A27" s="222" t="s">
        <v>225</v>
      </c>
      <c r="B27" s="306" t="s">
        <v>453</v>
      </c>
      <c r="C27" s="306"/>
      <c r="D27" s="306"/>
    </row>
    <row r="28" spans="1:7" s="51" customFormat="1" ht="16.5" thickTop="1" thickBot="1" x14ac:dyDescent="0.25">
      <c r="A28" s="222" t="s">
        <v>225</v>
      </c>
      <c r="B28" s="306" t="s">
        <v>454</v>
      </c>
      <c r="C28" s="306"/>
      <c r="D28" s="306"/>
    </row>
    <row r="29" spans="1:7" ht="16.5" thickTop="1" thickBot="1" x14ac:dyDescent="0.25">
      <c r="A29" s="222" t="s">
        <v>225</v>
      </c>
      <c r="B29" s="306" t="s">
        <v>369</v>
      </c>
      <c r="C29" s="306"/>
      <c r="D29" s="306"/>
      <c r="E29" s="51"/>
    </row>
    <row r="30" spans="1:7" ht="16.5" thickTop="1" thickBot="1" x14ac:dyDescent="0.25">
      <c r="A30" s="222" t="s">
        <v>225</v>
      </c>
      <c r="B30" s="285" t="s">
        <v>455</v>
      </c>
      <c r="C30" s="285"/>
      <c r="D30" s="285"/>
      <c r="E30" s="51"/>
    </row>
    <row r="31" spans="1:7" s="51" customFormat="1" ht="16.5" thickTop="1" thickBot="1" x14ac:dyDescent="0.25">
      <c r="A31" s="222" t="s">
        <v>225</v>
      </c>
      <c r="B31" s="285" t="s">
        <v>357</v>
      </c>
      <c r="C31" s="285"/>
      <c r="D31" s="285"/>
      <c r="E31" s="63"/>
      <c r="F31" s="63"/>
      <c r="G31" s="63"/>
    </row>
    <row r="32" spans="1:7" s="51" customFormat="1" ht="16.5" thickTop="1" thickBot="1" x14ac:dyDescent="0.25">
      <c r="A32" s="222" t="s">
        <v>225</v>
      </c>
      <c r="B32" s="285" t="s">
        <v>537</v>
      </c>
      <c r="C32" s="285"/>
      <c r="D32" s="285"/>
      <c r="E32" s="63"/>
      <c r="F32" s="63"/>
      <c r="G32" s="63"/>
    </row>
    <row r="33" spans="2:5" ht="15.75" thickTop="1" x14ac:dyDescent="0.2">
      <c r="B33" s="51"/>
      <c r="C33" s="62"/>
      <c r="D33" s="51"/>
      <c r="E33" s="51"/>
    </row>
    <row r="34" spans="2:5" ht="15" customHeight="1" x14ac:dyDescent="0.2">
      <c r="B34" s="69"/>
      <c r="C34" s="51"/>
      <c r="D34" s="51"/>
      <c r="E34" s="51"/>
    </row>
    <row r="35" spans="2:5" ht="32.25" customHeight="1" thickBot="1" x14ac:dyDescent="0.25">
      <c r="B35" s="304" t="s">
        <v>434</v>
      </c>
      <c r="C35" s="305"/>
      <c r="D35" s="305"/>
      <c r="E35" s="51"/>
    </row>
    <row r="36" spans="2:5" s="71" customFormat="1" ht="26.25" thickTop="1" thickBot="1" x14ac:dyDescent="0.25">
      <c r="B36" s="235" t="s">
        <v>67</v>
      </c>
      <c r="C36" s="234" t="s">
        <v>68</v>
      </c>
      <c r="D36" s="235" t="s">
        <v>234</v>
      </c>
      <c r="E36" s="70"/>
    </row>
    <row r="37" spans="2:5" s="52" customFormat="1" ht="16.5" thickTop="1" thickBot="1" x14ac:dyDescent="0.25">
      <c r="B37" s="160">
        <v>0</v>
      </c>
      <c r="C37" s="161" t="s">
        <v>69</v>
      </c>
      <c r="D37" s="162" t="s">
        <v>138</v>
      </c>
      <c r="E37" s="70"/>
    </row>
    <row r="38" spans="2:5" s="52" customFormat="1" ht="16.5" thickTop="1" thickBot="1" x14ac:dyDescent="0.25">
      <c r="B38" s="160">
        <v>1</v>
      </c>
      <c r="C38" s="219" t="s">
        <v>426</v>
      </c>
      <c r="D38" s="162" t="s">
        <v>138</v>
      </c>
      <c r="E38" s="70"/>
    </row>
    <row r="39" spans="2:5" s="52" customFormat="1" ht="16.5" thickTop="1" thickBot="1" x14ac:dyDescent="0.25">
      <c r="B39" s="160">
        <v>2</v>
      </c>
      <c r="C39" s="161" t="s">
        <v>352</v>
      </c>
      <c r="D39" s="162" t="s">
        <v>137</v>
      </c>
      <c r="E39" s="70"/>
    </row>
    <row r="40" spans="2:5" s="52" customFormat="1" ht="27" thickTop="1" thickBot="1" x14ac:dyDescent="0.25">
      <c r="B40" s="160">
        <v>3</v>
      </c>
      <c r="C40" s="219" t="s">
        <v>457</v>
      </c>
      <c r="D40" s="162" t="s">
        <v>137</v>
      </c>
      <c r="E40" s="70"/>
    </row>
    <row r="41" spans="2:5" s="52" customFormat="1" ht="16.5" thickTop="1" thickBot="1" x14ac:dyDescent="0.25">
      <c r="B41" s="160">
        <v>4</v>
      </c>
      <c r="C41" s="161" t="s">
        <v>70</v>
      </c>
      <c r="D41" s="162" t="s">
        <v>137</v>
      </c>
      <c r="E41" s="70"/>
    </row>
    <row r="42" spans="2:5" s="52" customFormat="1" ht="16.5" thickTop="1" thickBot="1" x14ac:dyDescent="0.25">
      <c r="B42" s="160">
        <v>5</v>
      </c>
      <c r="C42" s="219" t="s">
        <v>426</v>
      </c>
      <c r="D42" s="162" t="s">
        <v>137</v>
      </c>
      <c r="E42" s="70"/>
    </row>
    <row r="43" spans="2:5" s="52" customFormat="1" ht="16.5" thickTop="1" thickBot="1" x14ac:dyDescent="0.25">
      <c r="B43" s="160" t="s">
        <v>393</v>
      </c>
      <c r="C43" s="219" t="s">
        <v>456</v>
      </c>
      <c r="D43" s="162" t="s">
        <v>137</v>
      </c>
      <c r="E43" s="70"/>
    </row>
    <row r="44" spans="2:5" s="52" customFormat="1" ht="15" customHeight="1" thickTop="1" x14ac:dyDescent="0.2">
      <c r="B44" s="72"/>
      <c r="C44" s="73"/>
      <c r="D44" s="74"/>
      <c r="E44" s="70"/>
    </row>
    <row r="45" spans="2:5" s="52" customFormat="1" ht="15" customHeight="1" thickBot="1" x14ac:dyDescent="0.25">
      <c r="B45" s="72"/>
      <c r="C45" s="73"/>
      <c r="D45" s="70"/>
      <c r="E45" s="70"/>
    </row>
    <row r="46" spans="2:5" s="52" customFormat="1" ht="29.25" customHeight="1" thickTop="1" thickBot="1" x14ac:dyDescent="0.25">
      <c r="B46" s="299" t="s">
        <v>71</v>
      </c>
      <c r="C46" s="300"/>
      <c r="D46" s="93"/>
      <c r="E46" s="94"/>
    </row>
    <row r="47" spans="2:5" s="52" customFormat="1" ht="15.75" customHeight="1" thickTop="1" thickBot="1" x14ac:dyDescent="0.25">
      <c r="B47" s="297" t="s">
        <v>40</v>
      </c>
      <c r="C47" s="298"/>
      <c r="D47" s="75"/>
      <c r="E47" s="70"/>
    </row>
    <row r="48" spans="2:5" s="52" customFormat="1" ht="15.75" customHeight="1" thickTop="1" thickBot="1" x14ac:dyDescent="0.25">
      <c r="B48" s="297" t="s">
        <v>459</v>
      </c>
      <c r="C48" s="298"/>
      <c r="D48" s="75"/>
      <c r="E48" s="70"/>
    </row>
    <row r="49" spans="1:6" s="52" customFormat="1" ht="15.75" customHeight="1" thickTop="1" thickBot="1" x14ac:dyDescent="0.25">
      <c r="B49" s="297" t="s">
        <v>458</v>
      </c>
      <c r="C49" s="298"/>
      <c r="D49" s="75"/>
      <c r="E49" s="70"/>
    </row>
    <row r="50" spans="1:6" s="52" customFormat="1" ht="15" customHeight="1" thickTop="1" x14ac:dyDescent="0.2">
      <c r="C50" s="75"/>
      <c r="D50" s="75"/>
    </row>
    <row r="51" spans="1:6" s="52" customFormat="1" ht="22.5" customHeight="1" thickBot="1" x14ac:dyDescent="0.25">
      <c r="B51" s="312" t="s">
        <v>371</v>
      </c>
      <c r="C51" s="305"/>
      <c r="D51" s="305"/>
      <c r="E51" s="305"/>
    </row>
    <row r="52" spans="1:6" s="51" customFormat="1" ht="11.25" customHeight="1" thickTop="1" x14ac:dyDescent="0.2">
      <c r="A52" s="90"/>
      <c r="B52" s="308" t="s">
        <v>21</v>
      </c>
      <c r="C52" s="310" t="s">
        <v>20</v>
      </c>
      <c r="D52" s="308" t="s">
        <v>132</v>
      </c>
      <c r="E52" s="308" t="s">
        <v>75</v>
      </c>
    </row>
    <row r="53" spans="1:6" s="51" customFormat="1" ht="15.75" thickBot="1" x14ac:dyDescent="0.25">
      <c r="A53" s="90"/>
      <c r="B53" s="309"/>
      <c r="C53" s="311"/>
      <c r="D53" s="309"/>
      <c r="E53" s="309"/>
    </row>
    <row r="54" spans="1:6" s="51" customFormat="1" ht="27" thickTop="1" thickBot="1" x14ac:dyDescent="0.25">
      <c r="A54" s="90"/>
      <c r="B54" s="160" t="s">
        <v>24</v>
      </c>
      <c r="C54" s="219" t="s">
        <v>460</v>
      </c>
      <c r="D54" s="233" t="s">
        <v>461</v>
      </c>
      <c r="E54" s="160">
        <v>300</v>
      </c>
      <c r="F54" s="96">
        <f>Leadership!$J$4</f>
        <v>0</v>
      </c>
    </row>
    <row r="55" spans="1:6" s="51" customFormat="1" ht="39.75" thickTop="1" thickBot="1" x14ac:dyDescent="0.25">
      <c r="A55" s="90"/>
      <c r="B55" s="160" t="s">
        <v>27</v>
      </c>
      <c r="C55" s="219" t="s">
        <v>379</v>
      </c>
      <c r="D55" s="162" t="s">
        <v>61</v>
      </c>
      <c r="E55" s="160">
        <v>75</v>
      </c>
      <c r="F55" s="96">
        <f>'Plan the Order'!$J$4</f>
        <v>0</v>
      </c>
    </row>
    <row r="56" spans="1:6" s="51" customFormat="1" ht="39.75" thickTop="1" thickBot="1" x14ac:dyDescent="0.25">
      <c r="A56" s="90"/>
      <c r="B56" s="160" t="s">
        <v>25</v>
      </c>
      <c r="C56" s="161" t="s">
        <v>380</v>
      </c>
      <c r="D56" s="162" t="s">
        <v>62</v>
      </c>
      <c r="E56" s="160">
        <v>125</v>
      </c>
      <c r="F56" s="96">
        <f>'Acquire the Material'!$J$4</f>
        <v>0</v>
      </c>
    </row>
    <row r="57" spans="1:6" s="51" customFormat="1" ht="39.75" thickTop="1" thickBot="1" x14ac:dyDescent="0.25">
      <c r="A57" s="90"/>
      <c r="B57" s="160" t="s">
        <v>28</v>
      </c>
      <c r="C57" s="161" t="s">
        <v>381</v>
      </c>
      <c r="D57" s="162" t="s">
        <v>60</v>
      </c>
      <c r="E57" s="160">
        <v>200</v>
      </c>
      <c r="F57" s="96">
        <f>'Make the Order'!J4</f>
        <v>0</v>
      </c>
    </row>
    <row r="58" spans="1:6" s="51" customFormat="1" ht="13.5" customHeight="1" thickTop="1" thickBot="1" x14ac:dyDescent="0.25">
      <c r="A58" s="90"/>
      <c r="B58" s="163"/>
      <c r="C58" s="163"/>
      <c r="D58" s="164" t="s">
        <v>3</v>
      </c>
      <c r="E58" s="164">
        <f>SUM(E54:E57)</f>
        <v>700</v>
      </c>
      <c r="F58" s="96">
        <f>SUM(F54:F57)</f>
        <v>0</v>
      </c>
    </row>
    <row r="59" spans="1:6" s="51" customFormat="1" ht="11.25" customHeight="1" thickTop="1" x14ac:dyDescent="0.2">
      <c r="A59" s="90"/>
      <c r="B59" s="88"/>
      <c r="C59" s="88"/>
      <c r="D59" s="33"/>
      <c r="E59" s="91"/>
      <c r="F59" s="91"/>
    </row>
    <row r="60" spans="1:6" s="51" customFormat="1" ht="22.5" customHeight="1" thickBot="1" x14ac:dyDescent="0.25">
      <c r="A60" s="90"/>
      <c r="B60" s="312" t="s">
        <v>372</v>
      </c>
      <c r="C60" s="305"/>
      <c r="D60" s="305"/>
      <c r="E60" s="305"/>
      <c r="F60" s="91"/>
    </row>
    <row r="61" spans="1:6" s="51" customFormat="1" ht="11.25" customHeight="1" thickTop="1" x14ac:dyDescent="0.2">
      <c r="A61" s="90"/>
      <c r="B61" s="308" t="s">
        <v>21</v>
      </c>
      <c r="C61" s="310" t="s">
        <v>20</v>
      </c>
      <c r="D61" s="308" t="s">
        <v>132</v>
      </c>
      <c r="E61" s="310" t="s">
        <v>75</v>
      </c>
      <c r="F61" s="90"/>
    </row>
    <row r="62" spans="1:6" s="51" customFormat="1" ht="15.75" customHeight="1" thickBot="1" x14ac:dyDescent="0.25">
      <c r="A62" s="90"/>
      <c r="B62" s="309"/>
      <c r="C62" s="311"/>
      <c r="D62" s="309"/>
      <c r="E62" s="311"/>
      <c r="F62" s="90"/>
    </row>
    <row r="63" spans="1:6" s="51" customFormat="1" ht="39.75" thickTop="1" thickBot="1" x14ac:dyDescent="0.25">
      <c r="A63" s="90"/>
      <c r="B63" s="160" t="s">
        <v>310</v>
      </c>
      <c r="C63" s="219" t="s">
        <v>531</v>
      </c>
      <c r="D63" s="162" t="s">
        <v>375</v>
      </c>
      <c r="E63" s="160">
        <v>60</v>
      </c>
      <c r="F63" s="92"/>
    </row>
    <row r="64" spans="1:6" s="51" customFormat="1" ht="39.75" thickTop="1" thickBot="1" x14ac:dyDescent="0.25">
      <c r="A64" s="90"/>
      <c r="B64" s="160" t="s">
        <v>305</v>
      </c>
      <c r="C64" s="219" t="s">
        <v>532</v>
      </c>
      <c r="D64" s="162" t="s">
        <v>376</v>
      </c>
      <c r="E64" s="160">
        <v>35</v>
      </c>
      <c r="F64" s="92"/>
    </row>
    <row r="65" spans="1:12" s="51" customFormat="1" ht="52.5" thickTop="1" thickBot="1" x14ac:dyDescent="0.25">
      <c r="A65" s="90"/>
      <c r="B65" s="160" t="s">
        <v>318</v>
      </c>
      <c r="C65" s="219" t="s">
        <v>533</v>
      </c>
      <c r="D65" s="162" t="s">
        <v>375</v>
      </c>
      <c r="E65" s="160">
        <v>55</v>
      </c>
      <c r="F65" s="92"/>
    </row>
    <row r="66" spans="1:12" s="51" customFormat="1" ht="39.75" thickTop="1" thickBot="1" x14ac:dyDescent="0.25">
      <c r="A66" s="90"/>
      <c r="B66" s="160" t="s">
        <v>377</v>
      </c>
      <c r="C66" s="219" t="s">
        <v>534</v>
      </c>
      <c r="D66" s="162" t="s">
        <v>378</v>
      </c>
      <c r="E66" s="160">
        <v>55</v>
      </c>
      <c r="F66" s="92"/>
    </row>
    <row r="67" spans="1:12" s="51" customFormat="1" ht="39.75" thickTop="1" thickBot="1" x14ac:dyDescent="0.25">
      <c r="A67" s="90"/>
      <c r="B67" s="160" t="s">
        <v>202</v>
      </c>
      <c r="C67" s="219" t="s">
        <v>530</v>
      </c>
      <c r="D67" s="162" t="s">
        <v>375</v>
      </c>
      <c r="E67" s="160">
        <v>50</v>
      </c>
      <c r="F67" s="92"/>
    </row>
    <row r="68" spans="1:12" s="51" customFormat="1" ht="39.75" thickTop="1" thickBot="1" x14ac:dyDescent="0.25">
      <c r="A68" s="90"/>
      <c r="B68" s="160" t="s">
        <v>313</v>
      </c>
      <c r="C68" s="219" t="s">
        <v>535</v>
      </c>
      <c r="D68" s="162" t="s">
        <v>375</v>
      </c>
      <c r="E68" s="160">
        <v>45</v>
      </c>
      <c r="F68" s="92"/>
    </row>
    <row r="69" spans="1:12" s="51" customFormat="1" ht="16.5" thickTop="1" thickBot="1" x14ac:dyDescent="0.25">
      <c r="A69" s="90"/>
      <c r="B69" s="313"/>
      <c r="C69" s="314"/>
      <c r="D69" s="164" t="s">
        <v>3</v>
      </c>
      <c r="E69" s="164">
        <f>SUM(E63:E68)</f>
        <v>300</v>
      </c>
      <c r="F69" s="90"/>
    </row>
    <row r="70" spans="1:12" s="52" customFormat="1" ht="67.5" customHeight="1" thickTop="1" x14ac:dyDescent="0.2">
      <c r="B70" s="307" t="s">
        <v>147</v>
      </c>
      <c r="C70" s="307"/>
      <c r="D70" s="307"/>
    </row>
    <row r="71" spans="1:12" x14ac:dyDescent="0.2">
      <c r="C71" s="59"/>
      <c r="E71" s="76"/>
      <c r="F71" s="77"/>
      <c r="G71" s="77"/>
      <c r="H71" s="77"/>
      <c r="I71" s="78"/>
      <c r="J71" s="79"/>
      <c r="K71" s="79"/>
      <c r="L71" s="79"/>
    </row>
    <row r="72" spans="1:12" x14ac:dyDescent="0.2">
      <c r="C72" s="59"/>
      <c r="E72" s="76"/>
      <c r="F72" s="77"/>
      <c r="G72" s="77"/>
      <c r="H72" s="77"/>
      <c r="I72" s="78"/>
      <c r="J72" s="79"/>
      <c r="K72" s="79"/>
      <c r="L72" s="79"/>
    </row>
    <row r="73" spans="1:12" x14ac:dyDescent="0.2">
      <c r="B73" s="60"/>
      <c r="C73" s="60"/>
      <c r="E73" s="76"/>
      <c r="F73" s="77"/>
      <c r="G73" s="77"/>
      <c r="H73" s="77"/>
      <c r="I73" s="78"/>
      <c r="J73" s="80"/>
      <c r="K73" s="80"/>
      <c r="L73" s="80"/>
    </row>
    <row r="74" spans="1:12" s="52" customFormat="1" x14ac:dyDescent="0.2"/>
    <row r="75" spans="1:12" s="52" customFormat="1" x14ac:dyDescent="0.2"/>
    <row r="81" spans="3:6" ht="15" x14ac:dyDescent="0.2">
      <c r="C81" s="62"/>
      <c r="D81" s="62"/>
      <c r="E81" s="51"/>
      <c r="F81" s="51"/>
    </row>
  </sheetData>
  <sheetProtection algorithmName="SHA-512" hashValue="RRTs+8/AIzWgKtz0HyZmnWDw+d99CMzl3LH7OkfvaTcNOWiWuFk21pzUPggo4CYql7IhbrPCGzMbG2SUsP5D8g==" saltValue="DIwChqw++3EC0Jn0cpEnNA==" spinCount="100000" sheet="1" objects="1" scenarios="1"/>
  <mergeCells count="46">
    <mergeCell ref="A1:D1"/>
    <mergeCell ref="B3:D3"/>
    <mergeCell ref="B4:D4"/>
    <mergeCell ref="B5:C5"/>
    <mergeCell ref="B31:D31"/>
    <mergeCell ref="B10:D10"/>
    <mergeCell ref="B18:D18"/>
    <mergeCell ref="B19:D19"/>
    <mergeCell ref="B23:D23"/>
    <mergeCell ref="B24:D24"/>
    <mergeCell ref="B25:D25"/>
    <mergeCell ref="B22:D22"/>
    <mergeCell ref="B26:D26"/>
    <mergeCell ref="B27:D27"/>
    <mergeCell ref="A2:D2"/>
    <mergeCell ref="B29:D29"/>
    <mergeCell ref="A8:B8"/>
    <mergeCell ref="B70:D70"/>
    <mergeCell ref="B52:B53"/>
    <mergeCell ref="C52:C53"/>
    <mergeCell ref="D52:D53"/>
    <mergeCell ref="B60:E60"/>
    <mergeCell ref="E52:E53"/>
    <mergeCell ref="B61:B62"/>
    <mergeCell ref="C61:C62"/>
    <mergeCell ref="D61:D62"/>
    <mergeCell ref="E61:E62"/>
    <mergeCell ref="B69:C69"/>
    <mergeCell ref="B51:E51"/>
    <mergeCell ref="B32:D32"/>
    <mergeCell ref="A6:B6"/>
    <mergeCell ref="B49:C49"/>
    <mergeCell ref="B48:C48"/>
    <mergeCell ref="B47:C47"/>
    <mergeCell ref="B46:C46"/>
    <mergeCell ref="A17:B17"/>
    <mergeCell ref="A16:B16"/>
    <mergeCell ref="A15:B15"/>
    <mergeCell ref="A13:B13"/>
    <mergeCell ref="A7:B7"/>
    <mergeCell ref="A21:D21"/>
    <mergeCell ref="A14:B14"/>
    <mergeCell ref="B30:D30"/>
    <mergeCell ref="B35:D35"/>
    <mergeCell ref="B28:D28"/>
    <mergeCell ref="A9:B9"/>
  </mergeCells>
  <hyperlinks>
    <hyperlink ref="C13" r:id="rId1" display="John Deere Supplier Code of Conduct" xr:uid="{00000000-0004-0000-0100-000000000000}"/>
    <hyperlink ref="C15" r:id="rId2" xr:uid="{00000000-0004-0000-0100-000001000000}"/>
    <hyperlink ref="C17" r:id="rId3" xr:uid="{00000000-0004-0000-0100-000002000000}"/>
    <hyperlink ref="C16" r:id="rId4" display="JDS-G223: John Deere Supplier Quality Manual" xr:uid="{00000000-0004-0000-0100-000003000000}"/>
    <hyperlink ref="C14" r:id="rId5" xr:uid="{EA3829FB-310D-4F2B-B180-5F3FBDE8C310}"/>
    <hyperlink ref="B3:D3" r:id="rId6" display="Watch the 4 min. OFRA introduction video at the below link (no login required):" xr:uid="{601BA58C-90F6-4A41-B0D6-3368B32B4D25}"/>
  </hyperlinks>
  <pageMargins left="0.7" right="0.7" top="0.75" bottom="0.75" header="0.3" footer="0.3"/>
  <pageSetup paperSize="17" scale="43" orientation="portrait"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DE00"/>
  </sheetPr>
  <dimension ref="A1:K64"/>
  <sheetViews>
    <sheetView tabSelected="1" zoomScale="70" zoomScaleNormal="70" zoomScaleSheetLayoutView="70" workbookViewId="0">
      <selection activeCell="N20" sqref="N20"/>
    </sheetView>
  </sheetViews>
  <sheetFormatPr defaultColWidth="9.140625" defaultRowHeight="12.75" x14ac:dyDescent="0.2"/>
  <cols>
    <col min="1" max="1" width="33.7109375" style="1" bestFit="1" customWidth="1"/>
    <col min="2" max="2" width="51.42578125" style="1" customWidth="1"/>
    <col min="3" max="3" width="27" style="1" customWidth="1"/>
    <col min="4" max="4" width="13.85546875" style="4" customWidth="1"/>
    <col min="5" max="5" width="12.5703125" style="4" customWidth="1"/>
    <col min="6" max="6" width="12" style="4" bestFit="1" customWidth="1"/>
    <col min="7" max="7" width="12.7109375" style="4" customWidth="1"/>
    <col min="8" max="8" width="12.7109375" style="1" customWidth="1"/>
    <col min="9" max="9" width="9.140625" style="1"/>
    <col min="10" max="10" width="13" style="1" customWidth="1"/>
    <col min="11" max="16384" width="9.140625" style="1"/>
  </cols>
  <sheetData>
    <row r="1" spans="1:10" s="37" customFormat="1" ht="37.5" customHeight="1" x14ac:dyDescent="0.35">
      <c r="A1" s="36" t="s">
        <v>184</v>
      </c>
      <c r="B1" s="208"/>
      <c r="C1" s="339" t="s">
        <v>185</v>
      </c>
      <c r="D1" s="339"/>
      <c r="E1" s="339"/>
      <c r="F1" s="340"/>
      <c r="G1" s="340"/>
      <c r="H1" s="340"/>
    </row>
    <row r="2" spans="1:10" s="9" customFormat="1" ht="18" x14ac:dyDescent="0.2">
      <c r="B2" s="209"/>
      <c r="C2" s="341"/>
      <c r="D2" s="341"/>
      <c r="E2" s="342"/>
      <c r="F2" s="342"/>
      <c r="G2" s="342"/>
      <c r="H2" s="342"/>
      <c r="I2" s="38"/>
    </row>
    <row r="3" spans="1:10" s="9" customFormat="1" ht="18" x14ac:dyDescent="0.25">
      <c r="A3" s="39" t="s">
        <v>186</v>
      </c>
      <c r="B3" s="210"/>
      <c r="C3" s="343" t="s">
        <v>382</v>
      </c>
      <c r="D3" s="343"/>
      <c r="E3" s="344"/>
      <c r="F3" s="344"/>
      <c r="G3" s="344"/>
      <c r="H3" s="344"/>
      <c r="J3" s="13"/>
    </row>
    <row r="4" spans="1:10" s="9" customFormat="1" ht="14.25" customHeight="1" x14ac:dyDescent="0.2">
      <c r="A4" s="41"/>
      <c r="B4" s="41"/>
      <c r="C4" s="335" t="s">
        <v>240</v>
      </c>
      <c r="D4" s="335"/>
      <c r="E4" s="332"/>
      <c r="F4" s="332"/>
      <c r="G4" s="332"/>
      <c r="H4" s="332"/>
    </row>
    <row r="5" spans="1:10" s="9" customFormat="1" ht="15" x14ac:dyDescent="0.2">
      <c r="A5" s="42" t="s">
        <v>391</v>
      </c>
      <c r="B5" s="40"/>
      <c r="C5" s="333"/>
      <c r="D5" s="333"/>
      <c r="E5" s="331"/>
      <c r="F5" s="331"/>
      <c r="G5" s="331"/>
      <c r="H5" s="331"/>
      <c r="J5" s="10"/>
    </row>
    <row r="6" spans="1:10" s="9" customFormat="1" ht="14.25" x14ac:dyDescent="0.2">
      <c r="B6" s="40"/>
      <c r="C6" s="333"/>
      <c r="D6" s="333"/>
      <c r="E6" s="331"/>
      <c r="F6" s="331"/>
      <c r="G6" s="331"/>
      <c r="H6" s="331"/>
    </row>
    <row r="7" spans="1:10" s="9" customFormat="1" ht="15" x14ac:dyDescent="0.2">
      <c r="B7" s="40"/>
      <c r="C7" s="330" t="s">
        <v>175</v>
      </c>
      <c r="D7" s="330"/>
      <c r="E7" s="331"/>
      <c r="F7" s="331"/>
      <c r="G7" s="331"/>
      <c r="H7" s="331"/>
    </row>
    <row r="8" spans="1:10" s="9" customFormat="1" ht="15" x14ac:dyDescent="0.2">
      <c r="A8" s="42" t="s">
        <v>187</v>
      </c>
      <c r="B8" s="40"/>
      <c r="C8" s="330" t="s">
        <v>190</v>
      </c>
      <c r="D8" s="330"/>
      <c r="E8" s="332"/>
      <c r="F8" s="332"/>
      <c r="G8" s="332"/>
      <c r="H8" s="332"/>
    </row>
    <row r="9" spans="1:10" s="9" customFormat="1" ht="14.25" customHeight="1" x14ac:dyDescent="0.2">
      <c r="A9" s="39" t="s">
        <v>392</v>
      </c>
      <c r="B9" s="40"/>
      <c r="C9" s="41"/>
      <c r="D9" s="41"/>
      <c r="E9" s="331"/>
      <c r="F9" s="331"/>
      <c r="G9" s="331"/>
      <c r="H9" s="331"/>
    </row>
    <row r="10" spans="1:10" s="9" customFormat="1" ht="15" x14ac:dyDescent="0.2">
      <c r="A10" s="39" t="s">
        <v>188</v>
      </c>
      <c r="B10" s="40"/>
      <c r="C10" s="89"/>
      <c r="D10" s="89"/>
      <c r="E10" s="331"/>
      <c r="F10" s="331"/>
      <c r="G10" s="331"/>
      <c r="H10" s="331"/>
    </row>
    <row r="11" spans="1:10" s="9" customFormat="1" ht="15" x14ac:dyDescent="0.2">
      <c r="A11" s="39" t="s">
        <v>189</v>
      </c>
      <c r="B11" s="40"/>
      <c r="C11" s="333"/>
      <c r="D11" s="333"/>
      <c r="E11" s="334"/>
      <c r="F11" s="334"/>
      <c r="G11" s="334"/>
      <c r="H11" s="334"/>
    </row>
    <row r="12" spans="1:10" s="9" customFormat="1" ht="15" x14ac:dyDescent="0.2">
      <c r="A12" s="39" t="s">
        <v>191</v>
      </c>
      <c r="B12" s="40"/>
      <c r="C12" s="335" t="s">
        <v>192</v>
      </c>
      <c r="D12" s="335"/>
      <c r="E12" s="332"/>
      <c r="F12" s="332"/>
      <c r="G12" s="332"/>
      <c r="H12" s="332"/>
    </row>
    <row r="13" spans="1:10" s="9" customFormat="1" x14ac:dyDescent="0.2">
      <c r="A13" s="8"/>
      <c r="B13" s="279"/>
      <c r="C13" s="12"/>
      <c r="D13" s="43"/>
      <c r="E13" s="336"/>
      <c r="F13" s="337"/>
      <c r="G13" s="337"/>
      <c r="H13" s="337"/>
      <c r="I13" s="32"/>
    </row>
    <row r="14" spans="1:10" s="9" customFormat="1" ht="13.5" thickBot="1" x14ac:dyDescent="0.25">
      <c r="C14" s="338"/>
      <c r="D14" s="338"/>
      <c r="E14" s="345"/>
      <c r="F14" s="345"/>
      <c r="G14" s="345"/>
      <c r="H14" s="345"/>
      <c r="I14" s="32"/>
    </row>
    <row r="15" spans="1:10" s="9" customFormat="1" ht="34.5" customHeight="1" thickTop="1" thickBot="1" x14ac:dyDescent="0.25">
      <c r="A15" s="349" t="s">
        <v>193</v>
      </c>
      <c r="B15" s="350"/>
      <c r="C15" s="350"/>
      <c r="D15" s="350"/>
      <c r="E15" s="350"/>
      <c r="F15" s="350"/>
      <c r="G15" s="350"/>
      <c r="H15" s="350"/>
    </row>
    <row r="16" spans="1:10" s="9" customFormat="1" ht="34.5" customHeight="1" thickTop="1" thickBot="1" x14ac:dyDescent="0.25">
      <c r="A16" s="346" t="s">
        <v>371</v>
      </c>
      <c r="B16" s="347"/>
      <c r="C16" s="347"/>
      <c r="D16" s="347"/>
      <c r="E16" s="347"/>
      <c r="F16" s="347"/>
      <c r="G16" s="347"/>
      <c r="H16" s="348"/>
      <c r="I16" s="85"/>
    </row>
    <row r="17" spans="1:11" s="9" customFormat="1" ht="35.25" customHeight="1" thickTop="1" thickBot="1" x14ac:dyDescent="0.25">
      <c r="A17" s="145" t="s">
        <v>194</v>
      </c>
      <c r="B17" s="352"/>
      <c r="C17" s="353"/>
      <c r="D17" s="353"/>
      <c r="E17" s="353"/>
      <c r="F17" s="353"/>
      <c r="G17" s="353"/>
      <c r="H17" s="354"/>
      <c r="I17" s="85"/>
    </row>
    <row r="18" spans="1:11" s="9" customFormat="1" ht="35.25" customHeight="1" thickTop="1" thickBot="1" x14ac:dyDescent="0.25">
      <c r="A18" s="145" t="s">
        <v>195</v>
      </c>
      <c r="B18" s="352"/>
      <c r="C18" s="353"/>
      <c r="D18" s="353"/>
      <c r="E18" s="353"/>
      <c r="F18" s="353"/>
      <c r="G18" s="353"/>
      <c r="H18" s="354"/>
      <c r="I18" s="32"/>
    </row>
    <row r="19" spans="1:11" s="9" customFormat="1" ht="34.5" customHeight="1" thickTop="1" thickBot="1" x14ac:dyDescent="0.25">
      <c r="A19" s="346" t="s">
        <v>372</v>
      </c>
      <c r="B19" s="347"/>
      <c r="C19" s="347"/>
      <c r="D19" s="347"/>
      <c r="E19" s="347"/>
      <c r="F19" s="347"/>
      <c r="G19" s="347"/>
      <c r="H19" s="348"/>
      <c r="I19" s="31"/>
    </row>
    <row r="20" spans="1:11" s="5" customFormat="1" ht="42" customHeight="1" thickTop="1" thickBot="1" x14ac:dyDescent="0.55000000000000004">
      <c r="A20" s="145" t="s">
        <v>194</v>
      </c>
      <c r="B20" s="352"/>
      <c r="C20" s="353"/>
      <c r="D20" s="353"/>
      <c r="E20" s="353"/>
      <c r="F20" s="353"/>
      <c r="G20" s="353"/>
      <c r="H20" s="354"/>
      <c r="I20" s="7"/>
    </row>
    <row r="21" spans="1:11" ht="42" customHeight="1" thickTop="1" thickBot="1" x14ac:dyDescent="0.25">
      <c r="A21" s="145" t="s">
        <v>370</v>
      </c>
      <c r="B21" s="352"/>
      <c r="C21" s="353"/>
      <c r="D21" s="353"/>
      <c r="E21" s="353"/>
      <c r="F21" s="353"/>
      <c r="G21" s="353"/>
      <c r="H21" s="354"/>
      <c r="I21" s="30"/>
      <c r="J21" s="11"/>
      <c r="K21" s="2"/>
    </row>
    <row r="22" spans="1:11" ht="25.5" customHeight="1" thickTop="1" x14ac:dyDescent="0.2">
      <c r="A22" s="254"/>
      <c r="B22" s="254"/>
      <c r="C22" s="254"/>
      <c r="D22" s="28"/>
      <c r="E22" s="28"/>
      <c r="F22" s="28"/>
      <c r="G22" s="28"/>
      <c r="H22" s="254"/>
      <c r="I22" s="30"/>
      <c r="J22" s="3"/>
    </row>
    <row r="23" spans="1:11" ht="27" customHeight="1" x14ac:dyDescent="0.2">
      <c r="A23" s="254"/>
      <c r="B23" s="254"/>
      <c r="C23" s="351" t="s">
        <v>200</v>
      </c>
      <c r="D23" s="351"/>
      <c r="E23" s="351"/>
      <c r="F23" s="351"/>
      <c r="G23" s="351"/>
      <c r="H23" s="351"/>
      <c r="J23" s="3"/>
    </row>
    <row r="24" spans="1:11" ht="13.5" thickBot="1" x14ac:dyDescent="0.25">
      <c r="A24" s="254"/>
      <c r="B24" s="254"/>
      <c r="C24" s="255"/>
      <c r="D24" s="28"/>
      <c r="E24" s="28"/>
      <c r="F24" s="28"/>
      <c r="G24" s="28"/>
      <c r="H24" s="254"/>
      <c r="K24" s="3"/>
    </row>
    <row r="25" spans="1:11" ht="36" customHeight="1" thickTop="1" thickBot="1" x14ac:dyDescent="0.25">
      <c r="A25" s="254"/>
      <c r="B25" s="254"/>
      <c r="C25" s="328" t="s">
        <v>371</v>
      </c>
      <c r="D25" s="329"/>
      <c r="E25" s="328" t="s">
        <v>373</v>
      </c>
      <c r="F25" s="329"/>
      <c r="G25" s="328" t="s">
        <v>196</v>
      </c>
      <c r="H25" s="329"/>
    </row>
    <row r="26" spans="1:11" ht="25.5" thickTop="1" thickBot="1" x14ac:dyDescent="0.25">
      <c r="A26" s="254"/>
      <c r="B26" s="254"/>
      <c r="C26" s="256" t="s">
        <v>21</v>
      </c>
      <c r="D26" s="257" t="s">
        <v>374</v>
      </c>
      <c r="E26" s="325" t="s">
        <v>197</v>
      </c>
      <c r="F26" s="326"/>
      <c r="G26" s="325" t="s">
        <v>198</v>
      </c>
      <c r="H26" s="326"/>
    </row>
    <row r="27" spans="1:11" ht="14.25" thickTop="1" thickBot="1" x14ac:dyDescent="0.25">
      <c r="A27" s="254"/>
      <c r="B27" s="254"/>
      <c r="C27" s="258" t="s">
        <v>24</v>
      </c>
      <c r="D27" s="259">
        <f>Leadership!$J$4/Leadership!$I$4</f>
        <v>0</v>
      </c>
      <c r="E27" s="323">
        <f>SUM(COUNTIF(Leadership!$D$6:$D$7,"&lt;3"),COUNTIF(Leadership!$D$9:$D$10,"&lt;3"), COUNTIF(Leadership!$D$12:$D$13,"&lt;3"),COUNTIF(Leadership!$D$15,"&lt;3"))</f>
        <v>0</v>
      </c>
      <c r="F27" s="324"/>
      <c r="G27" s="323">
        <f>SUM(COUNTIF(Leadership!$D$6:$D$7,"&gt;3"),COUNTIF(Leadership!$D$9:$D$10,"&gt;3"), COUNTIF(Leadership!$D$12:$D$13,"&gt;3"),COUNTIF(Leadership!$D$15,"&gt;3"))</f>
        <v>0</v>
      </c>
      <c r="H27" s="324"/>
      <c r="I27" s="95">
        <f>SUM(COUNTIF(Leadership!$D$6:$D$7,"&lt;2"),COUNTIF(Leadership!$D$9:$D$10,"&lt;2"), COUNTIF(Leadership!$D$12:$D$13,"&lt;2"),COUNTIF(Leadership!$D$15,"&lt;2"))</f>
        <v>0</v>
      </c>
    </row>
    <row r="28" spans="1:11" ht="14.25" thickTop="1" thickBot="1" x14ac:dyDescent="0.25">
      <c r="A28" s="254"/>
      <c r="B28" s="254"/>
      <c r="C28" s="258" t="s">
        <v>27</v>
      </c>
      <c r="D28" s="259">
        <f>'Plan the Order'!$J$4/'Plan the Order'!$I$4</f>
        <v>0</v>
      </c>
      <c r="E28" s="323">
        <f>SUM(COUNTIF('Plan the Order'!$D$6,"&lt;3"),COUNTIF('Plan the Order'!$D$8:$D$10,"&lt;3"))</f>
        <v>0</v>
      </c>
      <c r="F28" s="324"/>
      <c r="G28" s="323">
        <f>SUM(COUNTIF('Plan the Order'!$D$6,"&gt;3"),COUNTIF('Plan the Order'!$D$8:$D$10,"&gt;3"))</f>
        <v>0</v>
      </c>
      <c r="H28" s="324"/>
      <c r="I28" s="95">
        <f>SUM(COUNTIF('Plan the Order'!$D$6,"&lt;2"),COUNTIF('Plan the Order'!$D$8:$D$10,"&lt;2"))</f>
        <v>0</v>
      </c>
    </row>
    <row r="29" spans="1:11" ht="14.25" thickTop="1" thickBot="1" x14ac:dyDescent="0.25">
      <c r="A29" s="254"/>
      <c r="B29" s="254"/>
      <c r="C29" s="258" t="s">
        <v>25</v>
      </c>
      <c r="D29" s="259">
        <f>'Acquire the Material'!$J$4/'Acquire the Material'!$I$4</f>
        <v>0</v>
      </c>
      <c r="E29" s="323">
        <f>SUM(COUNTIF('Acquire the Material'!$D$6:$D$8,"&lt;3"),COUNTIF('Acquire the Material'!$D$10:$D$11,"&lt;3"),COUNTIF('Acquire the Material'!$D$13:$D$16,"&lt;3"))</f>
        <v>0</v>
      </c>
      <c r="F29" s="324"/>
      <c r="G29" s="323">
        <f>SUM(COUNTIF('Acquire the Material'!$D$6:$D$8,"&gt;3"),COUNTIF('Acquire the Material'!$D$10:$D$11,"&gt;3"),COUNTIF('Acquire the Material'!$D$13:$D$16,"&gt;3"))</f>
        <v>0</v>
      </c>
      <c r="H29" s="324"/>
      <c r="I29" s="95">
        <f>SUM(COUNTIF('Acquire the Material'!$D$6:$D$8,"&lt;2"),COUNTIF('Acquire the Material'!$D$10:$D$11,"&lt;2"),COUNTIF('Acquire the Material'!$D$13:$D$16,"&lt;2"))</f>
        <v>0</v>
      </c>
    </row>
    <row r="30" spans="1:11" ht="14.25" thickTop="1" thickBot="1" x14ac:dyDescent="0.25">
      <c r="A30" s="254"/>
      <c r="B30" s="254"/>
      <c r="C30" s="258" t="s">
        <v>28</v>
      </c>
      <c r="D30" s="259">
        <f>'Make the Order'!$J$4/'Make the Order'!$I$4</f>
        <v>0</v>
      </c>
      <c r="E30" s="323">
        <f>SUM(COUNTIF('Make the Order'!$D$6:$D$9,"&lt;3"),COUNTIF('Make the Order'!$D$11:$D$15,"&lt;3"),COUNTIF('Make the Order'!$D$17:$D$19,"&lt;3"))</f>
        <v>0</v>
      </c>
      <c r="F30" s="324"/>
      <c r="G30" s="323">
        <f>SUM(COUNTIF('Make the Order'!$D$6:$D$9,"&gt;3"),COUNTIF('Make the Order'!$D$11:$D$15,"&gt;3"),COUNTIF('Make the Order'!$D$17:$D$19,"&gt;3"))</f>
        <v>0</v>
      </c>
      <c r="H30" s="324"/>
      <c r="I30" s="95">
        <f>SUM(COUNTIF('Make the Order'!$D$6:$D$9,"&lt;2"),COUNTIF('Make the Order'!$D$11:$D$15,"&lt;2"),COUNTIF('Make the Order'!$D$17:$D$19,"&lt;2"))</f>
        <v>0</v>
      </c>
    </row>
    <row r="31" spans="1:11" ht="14.25" thickTop="1" thickBot="1" x14ac:dyDescent="0.25">
      <c r="A31" s="254"/>
      <c r="B31" s="254"/>
      <c r="C31" s="260" t="s">
        <v>199</v>
      </c>
      <c r="D31" s="146">
        <f>SUM(Leadership!J4,'Plan the Order'!J4,'Acquire the Material'!J4,'Make the Order'!J4)/SUM(Leadership!I4,'Plan the Order'!I4,'Acquire the Material'!I4,'Make the Order'!I4)</f>
        <v>0</v>
      </c>
      <c r="E31" s="358">
        <f>SUM(E27:E30)</f>
        <v>0</v>
      </c>
      <c r="F31" s="359"/>
      <c r="G31" s="355">
        <f>SUM(G27:G30)</f>
        <v>0</v>
      </c>
      <c r="H31" s="356"/>
      <c r="I31" s="95">
        <f>SUM(I27:I30)</f>
        <v>0</v>
      </c>
    </row>
    <row r="32" spans="1:11" ht="18" customHeight="1" thickTop="1" thickBot="1" x14ac:dyDescent="0.25">
      <c r="A32" s="254"/>
      <c r="B32" s="254"/>
      <c r="C32" s="256" t="s">
        <v>384</v>
      </c>
      <c r="D32" s="261">
        <f>SUM(COUNTIF(Leadership!$D$6:$D$7,"&lt;2"),COUNTIF(Leadership!$D$9:$D$10,"&lt;2"),COUNTIF(Leadership!$D$12:$D$13,"&lt;2"),COUNTIF(Leadership!$D$15,"&lt;2"),COUNTIF('Plan the Order'!$D$6,"&lt;2"),COUNTIF('Plan the Order'!$D$8:$D$10,"&lt;2"),COUNTIF('Acquire the Material'!$D$6:$D$8,"&lt;2"),COUNTIF('Acquire the Material'!$D$10:$D$11,"&lt;2"),COUNTIF('Acquire the Material'!$D$13:$D$14,"&lt;2"),COUNTIF('Acquire the Material'!$D$15:$D$16,"&lt;2"),COUNTIF('Make the Order'!$D$6:$D$9,"&lt;2"),COUNTIF('Make the Order'!$D$11:$D$15,"&lt;2"),COUNTIF('Make the Order'!$D$17:$D$19,"&lt;2"))</f>
        <v>0</v>
      </c>
      <c r="E32" s="360" t="str">
        <f>IF($D31=0%,"Not Scored",IF($I$31&gt;=1,"FAIL",IF($D$31&gt;=60%,"PASS")))</f>
        <v>Not Scored</v>
      </c>
      <c r="F32" s="361"/>
      <c r="G32" s="361"/>
      <c r="H32" s="362"/>
      <c r="I32" s="2"/>
    </row>
    <row r="33" spans="1:9" ht="16.5" customHeight="1" thickTop="1" thickBot="1" x14ac:dyDescent="0.25">
      <c r="A33" s="254"/>
      <c r="B33" s="254"/>
      <c r="C33" s="254"/>
      <c r="D33" s="262"/>
      <c r="E33" s="363"/>
      <c r="F33" s="364"/>
      <c r="G33" s="364"/>
      <c r="H33" s="365"/>
      <c r="I33" s="2"/>
    </row>
    <row r="34" spans="1:9" ht="14.25" thickTop="1" thickBot="1" x14ac:dyDescent="0.25">
      <c r="A34" s="254"/>
      <c r="B34" s="254"/>
      <c r="C34" s="254"/>
      <c r="D34" s="28"/>
      <c r="E34" s="263"/>
      <c r="F34" s="264"/>
      <c r="G34" s="264"/>
      <c r="H34" s="265"/>
    </row>
    <row r="35" spans="1:9" x14ac:dyDescent="0.2">
      <c r="A35" s="254"/>
      <c r="B35" s="254"/>
      <c r="C35" s="254"/>
      <c r="D35" s="254"/>
      <c r="E35" s="254"/>
      <c r="F35" s="254"/>
      <c r="G35" s="254"/>
      <c r="H35" s="254"/>
    </row>
    <row r="36" spans="1:9" x14ac:dyDescent="0.2">
      <c r="A36" s="254"/>
      <c r="B36" s="254"/>
      <c r="C36" s="254"/>
      <c r="D36" s="254"/>
      <c r="E36" s="254"/>
      <c r="F36" s="254"/>
      <c r="G36" s="254"/>
      <c r="H36" s="254"/>
    </row>
    <row r="37" spans="1:9" x14ac:dyDescent="0.2">
      <c r="A37" s="266"/>
      <c r="B37" s="254"/>
      <c r="C37" s="254"/>
      <c r="D37" s="254"/>
      <c r="E37" s="254"/>
      <c r="F37" s="254"/>
      <c r="G37" s="254"/>
      <c r="H37" s="254"/>
    </row>
    <row r="38" spans="1:9" ht="13.5" thickBot="1" x14ac:dyDescent="0.25">
      <c r="A38" s="254"/>
      <c r="B38" s="254"/>
      <c r="C38" s="254"/>
      <c r="D38" s="254"/>
      <c r="E38" s="254"/>
      <c r="F38" s="254"/>
      <c r="G38" s="254"/>
      <c r="H38" s="254"/>
    </row>
    <row r="39" spans="1:9" ht="13.5" thickTop="1" x14ac:dyDescent="0.2">
      <c r="A39" s="267"/>
      <c r="B39" s="254"/>
      <c r="C39" s="254"/>
      <c r="D39" s="254"/>
      <c r="E39" s="254"/>
      <c r="F39" s="254"/>
      <c r="G39" s="254"/>
      <c r="H39" s="254"/>
      <c r="I39" s="97"/>
    </row>
    <row r="40" spans="1:9" ht="13.5" thickBot="1" x14ac:dyDescent="0.25">
      <c r="A40" s="254"/>
      <c r="B40" s="254"/>
      <c r="C40" s="254"/>
      <c r="D40" s="254"/>
      <c r="E40" s="254"/>
      <c r="F40" s="254"/>
      <c r="G40" s="254"/>
      <c r="H40" s="254"/>
      <c r="I40" s="98"/>
    </row>
    <row r="41" spans="1:9" ht="14.25" thickTop="1" thickBot="1" x14ac:dyDescent="0.25">
      <c r="A41" s="254"/>
      <c r="B41" s="254"/>
      <c r="C41" s="328" t="s">
        <v>372</v>
      </c>
      <c r="D41" s="329"/>
      <c r="E41" s="328" t="s">
        <v>373</v>
      </c>
      <c r="F41" s="329"/>
      <c r="G41" s="328" t="s">
        <v>196</v>
      </c>
      <c r="H41" s="357"/>
      <c r="I41" s="98"/>
    </row>
    <row r="42" spans="1:9" ht="25.5" thickTop="1" thickBot="1" x14ac:dyDescent="0.25">
      <c r="A42" s="254"/>
      <c r="B42" s="254"/>
      <c r="C42" s="256" t="s">
        <v>21</v>
      </c>
      <c r="D42" s="257" t="s">
        <v>374</v>
      </c>
      <c r="E42" s="325" t="s">
        <v>197</v>
      </c>
      <c r="F42" s="326"/>
      <c r="G42" s="325" t="s">
        <v>198</v>
      </c>
      <c r="H42" s="327"/>
      <c r="I42" s="99"/>
    </row>
    <row r="43" spans="1:9" ht="14.25" thickTop="1" thickBot="1" x14ac:dyDescent="0.25">
      <c r="A43" s="254"/>
      <c r="B43" s="254"/>
      <c r="C43" s="258" t="s">
        <v>310</v>
      </c>
      <c r="D43" s="268">
        <f>(IFERROR('Risk Readiness'!J6/'Risk Readiness'!I6,"N/A"))</f>
        <v>0</v>
      </c>
      <c r="E43" s="323">
        <f>SUM(COUNTIF('Risk Readiness'!$D$6,"&lt;3"))</f>
        <v>0</v>
      </c>
      <c r="F43" s="324"/>
      <c r="G43" s="323">
        <f>SUM(COUNTIF('Risk Readiness'!$D6,"&gt;3"))</f>
        <v>0</v>
      </c>
      <c r="H43" s="324"/>
    </row>
    <row r="44" spans="1:9" ht="14.25" thickTop="1" thickBot="1" x14ac:dyDescent="0.25">
      <c r="A44" s="254"/>
      <c r="B44" s="254"/>
      <c r="C44" s="269" t="s">
        <v>394</v>
      </c>
      <c r="D44" s="268">
        <f>(IFERROR('Risk Readiness'!J7/'Risk Readiness'!I7,"N/A"))</f>
        <v>0</v>
      </c>
      <c r="E44" s="323">
        <f>SUM(COUNTIF('Risk Readiness'!D7,"&lt;3"))</f>
        <v>0</v>
      </c>
      <c r="F44" s="324"/>
      <c r="G44" s="323">
        <f>SUM(COUNTIF('Risk Readiness'!$D7,"&gt;3"))</f>
        <v>0</v>
      </c>
      <c r="H44" s="324"/>
    </row>
    <row r="45" spans="1:9" ht="14.25" thickTop="1" thickBot="1" x14ac:dyDescent="0.25">
      <c r="A45" s="254"/>
      <c r="B45" s="254"/>
      <c r="C45" s="258" t="s">
        <v>395</v>
      </c>
      <c r="D45" s="268">
        <f>(IFERROR('Risk Readiness'!J8/'Risk Readiness'!I8,"N/A"))</f>
        <v>0</v>
      </c>
      <c r="E45" s="323">
        <f>SUM(COUNTIF('Risk Readiness'!D8,"&lt;3"))</f>
        <v>0</v>
      </c>
      <c r="F45" s="324"/>
      <c r="G45" s="323">
        <f>SUM(COUNTIF('Risk Readiness'!$D8,"&gt;3"))</f>
        <v>0</v>
      </c>
      <c r="H45" s="324"/>
    </row>
    <row r="46" spans="1:9" ht="14.25" thickTop="1" thickBot="1" x14ac:dyDescent="0.25">
      <c r="A46" s="254"/>
      <c r="B46" s="254"/>
      <c r="C46" s="258" t="s">
        <v>396</v>
      </c>
      <c r="D46" s="268">
        <f>(IFERROR('Risk Readiness'!J9/'Risk Readiness'!I9,"N/A"))</f>
        <v>0</v>
      </c>
      <c r="E46" s="323">
        <f>SUM(COUNTIF('Risk Readiness'!D9,"&lt;3"))</f>
        <v>0</v>
      </c>
      <c r="F46" s="324"/>
      <c r="G46" s="323">
        <f>SUM(COUNTIF('Risk Readiness'!$D9,"&gt;3"))</f>
        <v>0</v>
      </c>
      <c r="H46" s="324"/>
    </row>
    <row r="47" spans="1:9" ht="14.25" thickTop="1" thickBot="1" x14ac:dyDescent="0.25">
      <c r="A47" s="254"/>
      <c r="B47" s="254"/>
      <c r="C47" s="258" t="s">
        <v>202</v>
      </c>
      <c r="D47" s="268">
        <f>(IFERROR('Risk Readiness'!J10/'Risk Readiness'!I10,"N/A"))</f>
        <v>0</v>
      </c>
      <c r="E47" s="323">
        <f>SUM(COUNTIF('Risk Readiness'!D10,"&lt;3"))</f>
        <v>0</v>
      </c>
      <c r="F47" s="324"/>
      <c r="G47" s="323">
        <f>SUM(COUNTIF('Risk Readiness'!$D10,"&gt;3"))</f>
        <v>0</v>
      </c>
      <c r="H47" s="324"/>
    </row>
    <row r="48" spans="1:9" ht="14.25" thickTop="1" thickBot="1" x14ac:dyDescent="0.25">
      <c r="A48" s="254"/>
      <c r="B48" s="254"/>
      <c r="C48" s="258" t="s">
        <v>312</v>
      </c>
      <c r="D48" s="268">
        <f>(IFERROR('Risk Readiness'!J11/'Risk Readiness'!I11,"N/A"))</f>
        <v>0</v>
      </c>
      <c r="E48" s="323">
        <f>SUM(COUNTIF('Risk Readiness'!D11,"&lt;3"))</f>
        <v>0</v>
      </c>
      <c r="F48" s="324"/>
      <c r="G48" s="323">
        <f>SUM(COUNTIF('Risk Readiness'!$D11,"&gt;3"))</f>
        <v>0</v>
      </c>
      <c r="H48" s="324"/>
    </row>
    <row r="49" spans="1:8" ht="14.25" thickTop="1" thickBot="1" x14ac:dyDescent="0.25">
      <c r="A49" s="254"/>
      <c r="B49" s="254"/>
      <c r="C49" s="260" t="s">
        <v>199</v>
      </c>
      <c r="D49" s="207">
        <f>'Risk Readiness'!J4/'Risk Readiness'!I4</f>
        <v>0</v>
      </c>
      <c r="E49" s="358">
        <f>SUM(E43:F48)</f>
        <v>0</v>
      </c>
      <c r="F49" s="359"/>
      <c r="G49" s="358">
        <f>SUM(G43:H48)</f>
        <v>0</v>
      </c>
      <c r="H49" s="359"/>
    </row>
    <row r="50" spans="1:8" ht="13.5" thickTop="1" x14ac:dyDescent="0.2">
      <c r="A50" s="254"/>
      <c r="B50" s="254"/>
      <c r="C50" s="270" t="s">
        <v>383</v>
      </c>
      <c r="D50" s="271">
        <f>'Risk Readiness'!J4</f>
        <v>0</v>
      </c>
      <c r="E50" s="272" t="s">
        <v>201</v>
      </c>
      <c r="F50" s="28"/>
      <c r="G50" s="28"/>
      <c r="H50" s="254"/>
    </row>
    <row r="51" spans="1:8" x14ac:dyDescent="0.2">
      <c r="A51" s="254"/>
      <c r="B51" s="254"/>
      <c r="C51" s="366" t="s">
        <v>314</v>
      </c>
      <c r="D51" s="366"/>
      <c r="E51" s="272"/>
      <c r="F51" s="28"/>
      <c r="G51" s="28"/>
      <c r="H51" s="254"/>
    </row>
    <row r="52" spans="1:8" ht="15" x14ac:dyDescent="0.2">
      <c r="A52" s="254"/>
      <c r="B52" s="254"/>
      <c r="C52" s="273" t="s">
        <v>315</v>
      </c>
      <c r="D52" s="274">
        <f>D50</f>
        <v>0</v>
      </c>
      <c r="E52" s="272"/>
      <c r="F52" s="28"/>
      <c r="G52" s="28"/>
      <c r="H52" s="254"/>
    </row>
    <row r="53" spans="1:8" x14ac:dyDescent="0.2">
      <c r="A53" s="254"/>
      <c r="B53" s="254"/>
      <c r="C53" s="273" t="s">
        <v>316</v>
      </c>
      <c r="D53" s="275">
        <v>3</v>
      </c>
      <c r="E53" s="272"/>
      <c r="F53" s="28"/>
      <c r="G53" s="28"/>
      <c r="H53" s="254"/>
    </row>
    <row r="54" spans="1:8" x14ac:dyDescent="0.2">
      <c r="A54" s="254"/>
      <c r="B54" s="254"/>
      <c r="C54" s="276" t="s">
        <v>317</v>
      </c>
      <c r="D54" s="277">
        <f>(2*'Risk Readiness'!I4)-(D52+D53)</f>
        <v>597</v>
      </c>
      <c r="E54" s="272"/>
      <c r="F54" s="28"/>
      <c r="G54" s="28"/>
      <c r="H54" s="254"/>
    </row>
    <row r="55" spans="1:8" x14ac:dyDescent="0.2">
      <c r="A55" s="254"/>
      <c r="B55" s="254"/>
      <c r="C55" s="278"/>
      <c r="D55" s="272"/>
      <c r="E55" s="272"/>
      <c r="F55" s="28"/>
      <c r="G55" s="28"/>
      <c r="H55" s="254"/>
    </row>
    <row r="56" spans="1:8" x14ac:dyDescent="0.2">
      <c r="A56" s="254"/>
      <c r="B56" s="254"/>
      <c r="C56" s="278"/>
      <c r="D56" s="272"/>
      <c r="E56" s="272"/>
      <c r="F56" s="28"/>
      <c r="G56" s="28"/>
      <c r="H56" s="254"/>
    </row>
    <row r="57" spans="1:8" x14ac:dyDescent="0.2">
      <c r="A57" s="254"/>
      <c r="B57" s="254"/>
      <c r="C57" s="278"/>
      <c r="D57" s="272"/>
      <c r="E57" s="272"/>
      <c r="F57" s="28"/>
      <c r="G57" s="28"/>
      <c r="H57" s="254"/>
    </row>
    <row r="58" spans="1:8" x14ac:dyDescent="0.2">
      <c r="A58" s="254"/>
      <c r="B58" s="254"/>
      <c r="C58" s="278"/>
      <c r="D58" s="272"/>
      <c r="E58" s="272"/>
      <c r="F58" s="28"/>
      <c r="G58" s="28"/>
      <c r="H58" s="254"/>
    </row>
    <row r="59" spans="1:8" x14ac:dyDescent="0.2">
      <c r="A59" s="254"/>
      <c r="B59" s="254"/>
      <c r="C59" s="278"/>
      <c r="D59" s="272"/>
      <c r="E59" s="272"/>
      <c r="F59" s="28"/>
      <c r="G59" s="28"/>
      <c r="H59" s="254"/>
    </row>
    <row r="60" spans="1:8" x14ac:dyDescent="0.2">
      <c r="A60" s="254"/>
      <c r="B60" s="254"/>
      <c r="C60" s="278"/>
      <c r="D60" s="272"/>
      <c r="E60" s="272"/>
      <c r="F60" s="28"/>
      <c r="G60" s="28"/>
      <c r="H60" s="254"/>
    </row>
    <row r="61" spans="1:8" x14ac:dyDescent="0.2">
      <c r="A61" s="254"/>
      <c r="B61" s="254"/>
      <c r="C61" s="278"/>
      <c r="D61" s="272"/>
      <c r="E61" s="272"/>
      <c r="F61" s="28"/>
      <c r="G61" s="28"/>
      <c r="H61" s="254"/>
    </row>
    <row r="62" spans="1:8" x14ac:dyDescent="0.2">
      <c r="A62" s="254"/>
      <c r="B62" s="254"/>
      <c r="C62" s="254"/>
      <c r="D62" s="28"/>
      <c r="E62" s="28"/>
      <c r="F62" s="28"/>
      <c r="G62" s="28"/>
      <c r="H62" s="254"/>
    </row>
    <row r="63" spans="1:8" x14ac:dyDescent="0.2">
      <c r="A63" s="254"/>
      <c r="B63" s="254"/>
      <c r="C63" s="254"/>
      <c r="D63" s="28"/>
      <c r="E63" s="28"/>
      <c r="F63" s="28"/>
      <c r="G63" s="28"/>
      <c r="H63" s="254"/>
    </row>
    <row r="64" spans="1:8" x14ac:dyDescent="0.2">
      <c r="A64" s="254"/>
      <c r="B64" s="254"/>
      <c r="C64" s="254"/>
      <c r="D64" s="28"/>
      <c r="E64" s="28"/>
      <c r="F64" s="28"/>
      <c r="G64" s="28"/>
      <c r="H64" s="254"/>
    </row>
  </sheetData>
  <sheetProtection algorithmName="SHA-512" hashValue="ZWBAazQocCVqmMl699in8j+1hgumVEf4P9y1hLW0xyQuVHhflgx8uqcWONk4krfGl8LvqSE2ev9Xp9gITZgqqQ==" saltValue="ExFZQwYM14GCdyyPqdL1DQ==" spinCount="100000" sheet="1" formatCells="0" formatColumns="0" formatRows="0"/>
  <protectedRanges>
    <protectedRange sqref="B20:B21" name="Range1_1_2"/>
    <protectedRange sqref="B1 B3 B5:B12 F1 A19 B17:B18 E3:E12" name="Range1_1"/>
  </protectedRanges>
  <mergeCells count="70">
    <mergeCell ref="E47:F47"/>
    <mergeCell ref="G47:H47"/>
    <mergeCell ref="E48:F48"/>
    <mergeCell ref="G48:H48"/>
    <mergeCell ref="C51:D51"/>
    <mergeCell ref="E49:F49"/>
    <mergeCell ref="G49:H49"/>
    <mergeCell ref="C41:D41"/>
    <mergeCell ref="G41:H41"/>
    <mergeCell ref="G29:H29"/>
    <mergeCell ref="G30:H30"/>
    <mergeCell ref="E31:F31"/>
    <mergeCell ref="E32:H32"/>
    <mergeCell ref="E33:H33"/>
    <mergeCell ref="G45:H45"/>
    <mergeCell ref="E46:F46"/>
    <mergeCell ref="G46:H46"/>
    <mergeCell ref="G26:H26"/>
    <mergeCell ref="E26:F26"/>
    <mergeCell ref="E44:F44"/>
    <mergeCell ref="G44:H44"/>
    <mergeCell ref="E45:F45"/>
    <mergeCell ref="G31:H31"/>
    <mergeCell ref="E27:F27"/>
    <mergeCell ref="E28:F28"/>
    <mergeCell ref="E29:F29"/>
    <mergeCell ref="E30:F30"/>
    <mergeCell ref="E43:F43"/>
    <mergeCell ref="G43:H43"/>
    <mergeCell ref="G28:H28"/>
    <mergeCell ref="C25:D25"/>
    <mergeCell ref="B17:H17"/>
    <mergeCell ref="B20:H20"/>
    <mergeCell ref="A19:H19"/>
    <mergeCell ref="E25:F25"/>
    <mergeCell ref="G25:H25"/>
    <mergeCell ref="E14:H14"/>
    <mergeCell ref="A16:H16"/>
    <mergeCell ref="A15:H15"/>
    <mergeCell ref="C23:H23"/>
    <mergeCell ref="B18:H18"/>
    <mergeCell ref="B21:H21"/>
    <mergeCell ref="C4:D4"/>
    <mergeCell ref="E4:H4"/>
    <mergeCell ref="C5:D5"/>
    <mergeCell ref="E5:H5"/>
    <mergeCell ref="C6:D6"/>
    <mergeCell ref="E6:H6"/>
    <mergeCell ref="C1:E1"/>
    <mergeCell ref="F1:H1"/>
    <mergeCell ref="C2:D2"/>
    <mergeCell ref="E2:H2"/>
    <mergeCell ref="C3:D3"/>
    <mergeCell ref="E3:H3"/>
    <mergeCell ref="G27:H27"/>
    <mergeCell ref="E42:F42"/>
    <mergeCell ref="G42:H42"/>
    <mergeCell ref="E41:F41"/>
    <mergeCell ref="C7:D7"/>
    <mergeCell ref="E7:H7"/>
    <mergeCell ref="E8:H8"/>
    <mergeCell ref="C8:D8"/>
    <mergeCell ref="E9:H9"/>
    <mergeCell ref="C11:D11"/>
    <mergeCell ref="E11:H11"/>
    <mergeCell ref="C12:D12"/>
    <mergeCell ref="E12:H12"/>
    <mergeCell ref="E10:H10"/>
    <mergeCell ref="E13:H13"/>
    <mergeCell ref="C14:D14"/>
  </mergeCells>
  <phoneticPr fontId="3" type="noConversion"/>
  <conditionalFormatting sqref="E23">
    <cfRule type="cellIs" priority="6" stopIfTrue="1" operator="notEqual">
      <formula>0</formula>
    </cfRule>
  </conditionalFormatting>
  <printOptions horizontalCentered="1"/>
  <pageMargins left="0.25" right="0.25" top="0.25" bottom="0.26" header="0.5" footer="0.35"/>
  <pageSetup scale="76" fitToHeight="2" orientation="landscape" r:id="rId1"/>
  <headerFooter alignWithMargins="0">
    <oddFooter>&amp;L&amp;F&amp;C&amp;A&amp;RPage &amp;P of &amp;N</oddFooter>
  </headerFooter>
  <rowBreaks count="1" manualBreakCount="1">
    <brk id="21" max="7" man="1"/>
  </rowBreaks>
  <ignoredErrors>
    <ignoredError sqref="E27:F30 G31:H31 D27:D30 G27:H30 E44:F48 F43 G43:H48 E31 D3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FFDE00"/>
  </sheetPr>
  <dimension ref="A1:K86"/>
  <sheetViews>
    <sheetView zoomScaleNormal="100" workbookViewId="0">
      <selection activeCell="K22" sqref="K22"/>
    </sheetView>
  </sheetViews>
  <sheetFormatPr defaultColWidth="9.140625" defaultRowHeight="12.75" x14ac:dyDescent="0.2"/>
  <cols>
    <col min="1" max="1" width="10" style="14" bestFit="1" customWidth="1"/>
    <col min="2" max="2" width="10.140625" style="14" customWidth="1"/>
    <col min="3" max="3" width="6.28515625" style="9" bestFit="1" customWidth="1"/>
    <col min="4" max="4" width="38.85546875" style="9" customWidth="1"/>
    <col min="5" max="5" width="15.85546875" style="14" customWidth="1"/>
    <col min="6" max="6" width="40.7109375" style="14" customWidth="1"/>
    <col min="7" max="7" width="8.140625" style="14" customWidth="1"/>
    <col min="8" max="8" width="9.7109375" style="15" bestFit="1" customWidth="1"/>
    <col min="9" max="9" width="28.7109375" style="15" customWidth="1"/>
    <col min="10" max="10" width="5.42578125" style="15" customWidth="1"/>
    <col min="11" max="11" width="5.42578125" style="15" bestFit="1" customWidth="1"/>
    <col min="12" max="12" width="9.140625" style="15" bestFit="1" customWidth="1"/>
    <col min="13" max="14" width="9.140625" style="15"/>
    <col min="15" max="15" width="11.140625" style="15" bestFit="1" customWidth="1"/>
    <col min="16" max="16384" width="9.140625" style="15"/>
  </cols>
  <sheetData>
    <row r="1" spans="1:11" ht="39.75" customHeight="1" thickTop="1" thickBot="1" x14ac:dyDescent="0.25">
      <c r="A1" s="245" t="s">
        <v>171</v>
      </c>
      <c r="B1" s="245"/>
      <c r="C1" s="246"/>
      <c r="D1" s="247" t="str">
        <f>IF(NOT(ISBLANK('OF Readiness Scoring Summary'!B1)),'OF Readiness Scoring Summary'!B1,"")</f>
        <v/>
      </c>
      <c r="E1" s="248" t="s">
        <v>390</v>
      </c>
      <c r="F1" s="371" t="str">
        <f>IF(NOT(ISBLANK('OF Readiness Scoring Summary'!F1)),'OF Readiness Scoring Summary'!F1,"")</f>
        <v/>
      </c>
      <c r="G1" s="372"/>
      <c r="H1" s="373"/>
      <c r="I1" s="35"/>
    </row>
    <row r="2" spans="1:11" ht="13.5" customHeight="1" thickTop="1" thickBot="1" x14ac:dyDescent="0.25">
      <c r="A2" s="147"/>
      <c r="B2" s="148" t="s">
        <v>172</v>
      </c>
      <c r="C2" s="367"/>
      <c r="D2" s="368"/>
      <c r="E2" s="148" t="s">
        <v>173</v>
      </c>
      <c r="F2" s="367"/>
      <c r="G2" s="374"/>
      <c r="H2" s="368"/>
      <c r="I2" s="35"/>
    </row>
    <row r="3" spans="1:11" ht="12.75" customHeight="1" thickTop="1" thickBot="1" x14ac:dyDescent="0.25">
      <c r="A3" s="149"/>
      <c r="B3" s="148" t="s">
        <v>174</v>
      </c>
      <c r="C3" s="369" t="str">
        <f>IF(NOT(ISBLANK('OF Readiness Scoring Summary'!B3)),'OF Readiness Scoring Summary'!B3,"")</f>
        <v/>
      </c>
      <c r="D3" s="370"/>
      <c r="E3" s="148" t="s">
        <v>175</v>
      </c>
      <c r="F3" s="367" t="str">
        <f>IF(NOT(ISBLANK('OF Readiness Scoring Summary'!E7)),'OF Readiness Scoring Summary'!E7,"")</f>
        <v/>
      </c>
      <c r="G3" s="374"/>
      <c r="H3" s="368"/>
      <c r="I3" s="35"/>
    </row>
    <row r="4" spans="1:11" ht="12.75" customHeight="1" thickTop="1" thickBot="1" x14ac:dyDescent="0.25">
      <c r="A4" s="150"/>
      <c r="B4" s="150"/>
      <c r="C4" s="151"/>
      <c r="D4" s="152"/>
      <c r="E4" s="150"/>
      <c r="F4" s="150"/>
      <c r="G4" s="150"/>
      <c r="H4" s="150"/>
      <c r="I4" s="34"/>
    </row>
    <row r="5" spans="1:11" ht="45" customHeight="1" thickTop="1" thickBot="1" x14ac:dyDescent="0.25">
      <c r="A5" s="379" t="s">
        <v>462</v>
      </c>
      <c r="B5" s="380"/>
      <c r="C5" s="380"/>
      <c r="D5" s="380"/>
      <c r="E5" s="380"/>
      <c r="F5" s="380"/>
      <c r="G5" s="380"/>
      <c r="H5" s="381"/>
      <c r="I5" s="35"/>
    </row>
    <row r="6" spans="1:11" ht="13.5" hidden="1" thickBot="1" x14ac:dyDescent="0.25">
      <c r="A6" s="382"/>
      <c r="B6" s="383"/>
      <c r="C6" s="383"/>
      <c r="D6" s="383"/>
      <c r="E6" s="383"/>
      <c r="F6" s="383"/>
      <c r="G6" s="383"/>
      <c r="H6" s="384"/>
      <c r="I6" s="35"/>
    </row>
    <row r="7" spans="1:11" ht="21.75" customHeight="1" thickTop="1" thickBot="1" x14ac:dyDescent="0.25">
      <c r="A7" s="376" t="s">
        <v>385</v>
      </c>
      <c r="B7" s="376"/>
      <c r="C7" s="376"/>
      <c r="D7" s="376"/>
      <c r="E7" s="376"/>
      <c r="F7" s="377" t="s">
        <v>176</v>
      </c>
      <c r="G7" s="377"/>
      <c r="H7" s="377"/>
    </row>
    <row r="8" spans="1:11" ht="35.25" customHeight="1" thickTop="1" thickBot="1" x14ac:dyDescent="0.25">
      <c r="A8" s="239" t="s">
        <v>21</v>
      </c>
      <c r="B8" s="239" t="s">
        <v>177</v>
      </c>
      <c r="C8" s="239" t="s">
        <v>178</v>
      </c>
      <c r="D8" s="239" t="s">
        <v>179</v>
      </c>
      <c r="E8" s="239" t="s">
        <v>180</v>
      </c>
      <c r="F8" s="239" t="s">
        <v>133</v>
      </c>
      <c r="G8" s="239" t="s">
        <v>5</v>
      </c>
      <c r="H8" s="239" t="s">
        <v>181</v>
      </c>
    </row>
    <row r="9" spans="1:11" ht="14.25" thickTop="1" thickBot="1" x14ac:dyDescent="0.25">
      <c r="A9" s="153"/>
      <c r="B9" s="216"/>
      <c r="C9" s="154"/>
      <c r="D9" s="155"/>
      <c r="E9" s="153"/>
      <c r="F9" s="204"/>
      <c r="G9" s="204"/>
      <c r="H9" s="205"/>
    </row>
    <row r="10" spans="1:11" ht="14.25" thickTop="1" thickBot="1" x14ac:dyDescent="0.25">
      <c r="A10" s="153"/>
      <c r="B10" s="216"/>
      <c r="C10" s="154"/>
      <c r="D10" s="155"/>
      <c r="E10" s="153"/>
      <c r="F10" s="204"/>
      <c r="G10" s="204"/>
      <c r="H10" s="206"/>
      <c r="I10" s="16"/>
      <c r="J10" s="16"/>
      <c r="K10" s="16"/>
    </row>
    <row r="11" spans="1:11" ht="14.25" thickTop="1" thickBot="1" x14ac:dyDescent="0.25">
      <c r="A11" s="153"/>
      <c r="B11" s="216"/>
      <c r="C11" s="154"/>
      <c r="D11" s="155"/>
      <c r="E11" s="153"/>
      <c r="F11" s="204"/>
      <c r="G11" s="204"/>
      <c r="H11" s="206"/>
      <c r="I11" s="16"/>
      <c r="J11" s="16"/>
      <c r="K11" s="16"/>
    </row>
    <row r="12" spans="1:11" ht="14.25" thickTop="1" thickBot="1" x14ac:dyDescent="0.25">
      <c r="A12" s="153"/>
      <c r="B12" s="216"/>
      <c r="C12" s="154"/>
      <c r="D12" s="155"/>
      <c r="E12" s="153"/>
      <c r="F12" s="204"/>
      <c r="G12" s="204"/>
      <c r="H12" s="206"/>
      <c r="I12" s="16"/>
      <c r="J12" s="16"/>
      <c r="K12" s="16"/>
    </row>
    <row r="13" spans="1:11" ht="14.25" thickTop="1" thickBot="1" x14ac:dyDescent="0.25">
      <c r="A13" s="153"/>
      <c r="B13" s="216"/>
      <c r="C13" s="154"/>
      <c r="D13" s="155"/>
      <c r="E13" s="153"/>
      <c r="F13" s="204"/>
      <c r="G13" s="204"/>
      <c r="H13" s="206"/>
      <c r="I13" s="16"/>
      <c r="J13" s="16"/>
      <c r="K13" s="16"/>
    </row>
    <row r="14" spans="1:11" ht="14.25" thickTop="1" thickBot="1" x14ac:dyDescent="0.25">
      <c r="A14" s="153"/>
      <c r="B14" s="216"/>
      <c r="C14" s="154"/>
      <c r="D14" s="251"/>
      <c r="E14" s="153"/>
      <c r="F14" s="204"/>
      <c r="G14" s="204"/>
      <c r="H14" s="206"/>
      <c r="I14" s="16"/>
      <c r="J14" s="16"/>
      <c r="K14" s="16"/>
    </row>
    <row r="15" spans="1:11" ht="14.25" thickTop="1" thickBot="1" x14ac:dyDescent="0.25">
      <c r="A15" s="153"/>
      <c r="B15" s="216"/>
      <c r="C15" s="154"/>
      <c r="D15" s="155"/>
      <c r="E15" s="153"/>
      <c r="F15" s="204"/>
      <c r="G15" s="204"/>
      <c r="H15" s="206"/>
      <c r="I15" s="16"/>
      <c r="J15" s="16"/>
      <c r="K15" s="16"/>
    </row>
    <row r="16" spans="1:11" ht="14.25" thickTop="1" thickBot="1" x14ac:dyDescent="0.25">
      <c r="A16" s="153"/>
      <c r="B16" s="216"/>
      <c r="C16" s="154"/>
      <c r="D16" s="155"/>
      <c r="E16" s="153"/>
      <c r="F16" s="204"/>
      <c r="G16" s="204"/>
      <c r="H16" s="206"/>
      <c r="I16" s="16"/>
      <c r="J16" s="16"/>
      <c r="K16" s="16"/>
    </row>
    <row r="17" spans="1:11" ht="14.25" thickTop="1" thickBot="1" x14ac:dyDescent="0.25">
      <c r="A17" s="153"/>
      <c r="B17" s="216"/>
      <c r="C17" s="154"/>
      <c r="D17" s="155"/>
      <c r="E17" s="153"/>
      <c r="F17" s="204"/>
      <c r="G17" s="204"/>
      <c r="H17" s="206"/>
      <c r="I17" s="16"/>
      <c r="J17" s="16"/>
      <c r="K17" s="16"/>
    </row>
    <row r="18" spans="1:11" ht="14.25" thickTop="1" thickBot="1" x14ac:dyDescent="0.25">
      <c r="A18" s="153"/>
      <c r="B18" s="216"/>
      <c r="C18" s="154"/>
      <c r="D18" s="155"/>
      <c r="E18" s="153"/>
      <c r="F18" s="204"/>
      <c r="G18" s="204"/>
      <c r="H18" s="206"/>
      <c r="I18" s="16"/>
      <c r="J18" s="16"/>
      <c r="K18" s="16"/>
    </row>
    <row r="19" spans="1:11" ht="14.25" thickTop="1" thickBot="1" x14ac:dyDescent="0.25">
      <c r="A19" s="153"/>
      <c r="B19" s="216"/>
      <c r="C19" s="154"/>
      <c r="D19" s="155"/>
      <c r="E19" s="153"/>
      <c r="F19" s="204"/>
      <c r="G19" s="204"/>
      <c r="H19" s="206"/>
      <c r="I19" s="16"/>
      <c r="J19" s="16"/>
      <c r="K19" s="16"/>
    </row>
    <row r="20" spans="1:11" ht="14.25" thickTop="1" thickBot="1" x14ac:dyDescent="0.25">
      <c r="A20" s="156"/>
      <c r="B20" s="157"/>
      <c r="C20" s="158"/>
      <c r="D20" s="158"/>
      <c r="E20" s="156"/>
      <c r="F20" s="156"/>
      <c r="G20" s="156"/>
      <c r="H20" s="159"/>
    </row>
    <row r="21" spans="1:11" ht="36.75" customHeight="1" thickTop="1" thickBot="1" x14ac:dyDescent="0.25">
      <c r="A21" s="379" t="s">
        <v>386</v>
      </c>
      <c r="B21" s="380"/>
      <c r="C21" s="380"/>
      <c r="D21" s="380"/>
      <c r="E21" s="380"/>
      <c r="F21" s="380"/>
      <c r="G21" s="380"/>
      <c r="H21" s="381"/>
      <c r="I21" s="22"/>
    </row>
    <row r="22" spans="1:11" ht="13.5" hidden="1" thickBot="1" x14ac:dyDescent="0.25">
      <c r="A22" s="382"/>
      <c r="B22" s="383"/>
      <c r="C22" s="383"/>
      <c r="D22" s="383"/>
      <c r="E22" s="383"/>
      <c r="F22" s="383"/>
      <c r="G22" s="383"/>
      <c r="H22" s="384"/>
      <c r="I22" s="22"/>
    </row>
    <row r="23" spans="1:11" ht="26.25" customHeight="1" thickTop="1" thickBot="1" x14ac:dyDescent="0.25">
      <c r="A23" s="239" t="s">
        <v>21</v>
      </c>
      <c r="B23" s="239" t="s">
        <v>177</v>
      </c>
      <c r="C23" s="378" t="s">
        <v>182</v>
      </c>
      <c r="D23" s="378"/>
      <c r="E23" s="378"/>
      <c r="F23" s="378" t="s">
        <v>183</v>
      </c>
      <c r="G23" s="378"/>
      <c r="H23" s="378"/>
    </row>
    <row r="24" spans="1:11" ht="14.25" thickTop="1" thickBot="1" x14ac:dyDescent="0.25">
      <c r="A24" s="153"/>
      <c r="B24" s="216"/>
      <c r="C24" s="375"/>
      <c r="D24" s="375"/>
      <c r="E24" s="375"/>
      <c r="F24" s="375"/>
      <c r="G24" s="375"/>
      <c r="H24" s="375"/>
    </row>
    <row r="25" spans="1:11" ht="14.25" thickTop="1" thickBot="1" x14ac:dyDescent="0.25">
      <c r="A25" s="153"/>
      <c r="B25" s="216"/>
      <c r="C25" s="375"/>
      <c r="D25" s="375"/>
      <c r="E25" s="375"/>
      <c r="F25" s="375"/>
      <c r="G25" s="375"/>
      <c r="H25" s="375"/>
    </row>
    <row r="26" spans="1:11" ht="14.25" thickTop="1" thickBot="1" x14ac:dyDescent="0.25">
      <c r="A26" s="153"/>
      <c r="B26" s="216"/>
      <c r="C26" s="375"/>
      <c r="D26" s="375"/>
      <c r="E26" s="375"/>
      <c r="F26" s="375"/>
      <c r="G26" s="375"/>
      <c r="H26" s="375"/>
    </row>
    <row r="27" spans="1:11" ht="14.25" thickTop="1" thickBot="1" x14ac:dyDescent="0.25">
      <c r="A27" s="153"/>
      <c r="B27" s="216"/>
      <c r="C27" s="375"/>
      <c r="D27" s="375"/>
      <c r="E27" s="375"/>
      <c r="F27" s="375"/>
      <c r="G27" s="375"/>
      <c r="H27" s="375"/>
    </row>
    <row r="28" spans="1:11" ht="14.25" thickTop="1" thickBot="1" x14ac:dyDescent="0.25">
      <c r="A28" s="153"/>
      <c r="B28" s="216"/>
      <c r="C28" s="375"/>
      <c r="D28" s="375"/>
      <c r="E28" s="375"/>
      <c r="F28" s="375"/>
      <c r="G28" s="375"/>
      <c r="H28" s="375"/>
    </row>
    <row r="29" spans="1:11" ht="14.25" thickTop="1" thickBot="1" x14ac:dyDescent="0.25">
      <c r="A29" s="153"/>
      <c r="B29" s="216"/>
      <c r="C29" s="375"/>
      <c r="D29" s="375"/>
      <c r="E29" s="375"/>
      <c r="F29" s="375"/>
      <c r="G29" s="375"/>
      <c r="H29" s="375"/>
    </row>
    <row r="30" spans="1:11" ht="14.25" thickTop="1" thickBot="1" x14ac:dyDescent="0.25">
      <c r="A30" s="153"/>
      <c r="B30" s="216"/>
      <c r="C30" s="375"/>
      <c r="D30" s="375"/>
      <c r="E30" s="375"/>
      <c r="F30" s="375"/>
      <c r="G30" s="375"/>
      <c r="H30" s="375"/>
    </row>
    <row r="31" spans="1:11" ht="14.25" thickTop="1" thickBot="1" x14ac:dyDescent="0.25">
      <c r="A31" s="153"/>
      <c r="B31" s="216"/>
      <c r="C31" s="375"/>
      <c r="D31" s="375"/>
      <c r="E31" s="375"/>
      <c r="F31" s="375"/>
      <c r="G31" s="375"/>
      <c r="H31" s="375"/>
    </row>
    <row r="32" spans="1:11" ht="14.25" thickTop="1" thickBot="1" x14ac:dyDescent="0.25">
      <c r="A32" s="153"/>
      <c r="B32" s="216"/>
      <c r="C32" s="375"/>
      <c r="D32" s="375"/>
      <c r="E32" s="375"/>
      <c r="F32" s="375"/>
      <c r="G32" s="375"/>
      <c r="H32" s="375"/>
    </row>
    <row r="33" spans="1:8" ht="14.25" thickTop="1" thickBot="1" x14ac:dyDescent="0.25">
      <c r="A33" s="153"/>
      <c r="B33" s="216"/>
      <c r="C33" s="375"/>
      <c r="D33" s="375"/>
      <c r="E33" s="375"/>
      <c r="F33" s="375"/>
      <c r="G33" s="375"/>
      <c r="H33" s="375"/>
    </row>
    <row r="34" spans="1:8" ht="14.25" thickTop="1" thickBot="1" x14ac:dyDescent="0.25">
      <c r="A34" s="153"/>
      <c r="B34" s="216"/>
      <c r="C34" s="375"/>
      <c r="D34" s="375"/>
      <c r="E34" s="375"/>
      <c r="F34" s="375"/>
      <c r="G34" s="375"/>
      <c r="H34" s="375"/>
    </row>
    <row r="35" spans="1:8" ht="13.5" thickTop="1" x14ac:dyDescent="0.2">
      <c r="A35" s="17"/>
      <c r="B35" s="18"/>
      <c r="C35" s="19"/>
      <c r="D35" s="19"/>
      <c r="E35" s="17"/>
      <c r="F35" s="17"/>
      <c r="G35" s="17"/>
    </row>
    <row r="36" spans="1:8" x14ac:dyDescent="0.2">
      <c r="A36" s="17"/>
      <c r="B36" s="18"/>
      <c r="C36" s="19"/>
      <c r="D36" s="19"/>
      <c r="E36" s="17"/>
      <c r="F36" s="17"/>
      <c r="G36" s="17"/>
    </row>
    <row r="37" spans="1:8" x14ac:dyDescent="0.2">
      <c r="A37" s="17"/>
      <c r="B37" s="18"/>
      <c r="C37" s="19"/>
      <c r="D37" s="19"/>
      <c r="E37" s="17"/>
      <c r="F37" s="17"/>
      <c r="G37" s="17"/>
    </row>
    <row r="38" spans="1:8" x14ac:dyDescent="0.2">
      <c r="A38" s="17"/>
      <c r="B38" s="18"/>
      <c r="C38" s="19"/>
      <c r="D38" s="19"/>
      <c r="E38" s="17"/>
      <c r="F38" s="17"/>
      <c r="G38" s="17"/>
    </row>
    <row r="39" spans="1:8" x14ac:dyDescent="0.2">
      <c r="A39" s="17"/>
      <c r="B39" s="18"/>
      <c r="C39" s="19"/>
      <c r="D39" s="19"/>
      <c r="E39" s="17"/>
      <c r="F39" s="17"/>
      <c r="G39" s="17"/>
    </row>
    <row r="40" spans="1:8" x14ac:dyDescent="0.2">
      <c r="A40" s="17"/>
      <c r="B40" s="18"/>
      <c r="C40" s="19"/>
      <c r="D40" s="19"/>
      <c r="E40" s="17"/>
      <c r="F40" s="17"/>
      <c r="G40" s="17"/>
    </row>
    <row r="41" spans="1:8" x14ac:dyDescent="0.2">
      <c r="A41" s="17"/>
      <c r="B41" s="18"/>
      <c r="C41" s="19"/>
      <c r="D41" s="19"/>
      <c r="E41" s="17"/>
      <c r="F41" s="17"/>
      <c r="G41" s="17"/>
    </row>
    <row r="42" spans="1:8" x14ac:dyDescent="0.2">
      <c r="A42" s="17"/>
      <c r="B42" s="18"/>
      <c r="C42" s="19"/>
      <c r="D42" s="19"/>
      <c r="E42" s="17"/>
      <c r="F42" s="17"/>
      <c r="G42" s="17"/>
    </row>
    <row r="43" spans="1:8" x14ac:dyDescent="0.2">
      <c r="A43" s="17"/>
      <c r="B43" s="18"/>
      <c r="C43" s="19"/>
      <c r="D43" s="19"/>
      <c r="E43" s="17"/>
      <c r="F43" s="17"/>
      <c r="G43" s="17"/>
    </row>
    <row r="44" spans="1:8" x14ac:dyDescent="0.2">
      <c r="A44" s="17"/>
      <c r="B44" s="18"/>
      <c r="C44" s="19"/>
      <c r="D44" s="19"/>
      <c r="E44" s="17"/>
      <c r="F44" s="17"/>
      <c r="G44" s="17"/>
    </row>
    <row r="45" spans="1:8" x14ac:dyDescent="0.2">
      <c r="A45" s="17"/>
      <c r="B45" s="18"/>
      <c r="C45" s="19"/>
      <c r="D45" s="19"/>
      <c r="E45" s="17"/>
      <c r="F45" s="17"/>
      <c r="G45" s="17"/>
    </row>
    <row r="46" spans="1:8" x14ac:dyDescent="0.2">
      <c r="A46" s="17"/>
      <c r="B46" s="18"/>
      <c r="C46" s="19"/>
      <c r="D46" s="19"/>
      <c r="E46" s="17"/>
      <c r="F46" s="17"/>
      <c r="G46" s="17"/>
    </row>
    <row r="47" spans="1:8" x14ac:dyDescent="0.2">
      <c r="A47" s="17"/>
      <c r="B47" s="18"/>
      <c r="C47" s="19"/>
      <c r="D47" s="19"/>
      <c r="E47" s="17"/>
      <c r="F47" s="17"/>
      <c r="G47" s="17"/>
    </row>
    <row r="48" spans="1:8" x14ac:dyDescent="0.2">
      <c r="A48" s="17"/>
      <c r="B48" s="18"/>
      <c r="C48" s="19"/>
      <c r="D48" s="19"/>
      <c r="E48" s="17"/>
      <c r="F48" s="17"/>
      <c r="G48" s="17"/>
    </row>
    <row r="49" spans="1:7" x14ac:dyDescent="0.2">
      <c r="A49" s="17"/>
      <c r="B49" s="18"/>
      <c r="C49" s="19"/>
      <c r="D49" s="19"/>
      <c r="E49" s="17"/>
      <c r="F49" s="17"/>
      <c r="G49" s="17"/>
    </row>
    <row r="50" spans="1:7" x14ac:dyDescent="0.2">
      <c r="A50" s="17"/>
      <c r="B50" s="18"/>
      <c r="C50" s="19"/>
      <c r="D50" s="19"/>
      <c r="E50" s="17"/>
      <c r="F50" s="17"/>
      <c r="G50" s="17"/>
    </row>
    <row r="51" spans="1:7" x14ac:dyDescent="0.2">
      <c r="A51" s="17"/>
      <c r="B51" s="18"/>
      <c r="C51" s="19"/>
      <c r="D51" s="19"/>
      <c r="E51" s="17"/>
      <c r="F51" s="17"/>
      <c r="G51" s="17"/>
    </row>
    <row r="52" spans="1:7" x14ac:dyDescent="0.2">
      <c r="A52" s="17"/>
      <c r="B52" s="18"/>
      <c r="C52" s="19"/>
      <c r="D52" s="19"/>
      <c r="E52" s="17"/>
      <c r="F52" s="17"/>
      <c r="G52" s="17"/>
    </row>
    <row r="53" spans="1:7" x14ac:dyDescent="0.2">
      <c r="A53" s="17"/>
      <c r="B53" s="18"/>
      <c r="C53" s="19"/>
      <c r="D53" s="19"/>
      <c r="E53" s="17"/>
      <c r="F53" s="17"/>
      <c r="G53" s="17"/>
    </row>
    <row r="54" spans="1:7" x14ac:dyDescent="0.2">
      <c r="A54" s="17"/>
      <c r="B54" s="18"/>
      <c r="C54" s="19"/>
      <c r="D54" s="19"/>
      <c r="E54" s="17"/>
      <c r="F54" s="17"/>
      <c r="G54" s="17"/>
    </row>
    <row r="55" spans="1:7" x14ac:dyDescent="0.2">
      <c r="A55" s="17"/>
      <c r="B55" s="18"/>
      <c r="C55" s="19"/>
      <c r="D55" s="19"/>
      <c r="E55" s="17"/>
      <c r="F55" s="17"/>
      <c r="G55" s="17"/>
    </row>
    <row r="56" spans="1:7" x14ac:dyDescent="0.2">
      <c r="A56" s="17"/>
      <c r="B56" s="18"/>
      <c r="C56" s="19"/>
      <c r="D56" s="19"/>
      <c r="E56" s="17"/>
      <c r="F56" s="17"/>
      <c r="G56" s="17"/>
    </row>
    <row r="57" spans="1:7" x14ac:dyDescent="0.2">
      <c r="A57" s="17"/>
      <c r="B57" s="18"/>
      <c r="C57" s="19"/>
      <c r="D57" s="19"/>
      <c r="E57" s="17"/>
      <c r="F57" s="17"/>
      <c r="G57" s="17"/>
    </row>
    <row r="58" spans="1:7" x14ac:dyDescent="0.2">
      <c r="A58" s="17"/>
      <c r="B58" s="18"/>
      <c r="C58" s="19"/>
      <c r="D58" s="19"/>
      <c r="E58" s="17"/>
      <c r="F58" s="17"/>
      <c r="G58" s="17"/>
    </row>
    <row r="59" spans="1:7" x14ac:dyDescent="0.2">
      <c r="A59" s="17"/>
      <c r="B59" s="18"/>
      <c r="C59" s="19"/>
      <c r="D59" s="19"/>
      <c r="E59" s="17"/>
      <c r="F59" s="17"/>
      <c r="G59" s="17"/>
    </row>
    <row r="60" spans="1:7" x14ac:dyDescent="0.2">
      <c r="A60" s="17"/>
      <c r="B60" s="18"/>
      <c r="C60" s="19"/>
      <c r="D60" s="19"/>
      <c r="E60" s="17"/>
      <c r="F60" s="17"/>
      <c r="G60" s="17"/>
    </row>
    <row r="61" spans="1:7" x14ac:dyDescent="0.2">
      <c r="A61" s="17"/>
      <c r="B61" s="18"/>
      <c r="C61" s="19"/>
      <c r="D61" s="19"/>
      <c r="E61" s="17"/>
      <c r="F61" s="17"/>
      <c r="G61" s="17"/>
    </row>
    <row r="62" spans="1:7" x14ac:dyDescent="0.2">
      <c r="A62" s="17"/>
      <c r="B62" s="18"/>
      <c r="C62" s="19"/>
      <c r="D62" s="19"/>
      <c r="E62" s="17"/>
      <c r="F62" s="17"/>
      <c r="G62" s="17"/>
    </row>
    <row r="63" spans="1:7" x14ac:dyDescent="0.2">
      <c r="A63" s="17"/>
      <c r="B63" s="18"/>
      <c r="C63" s="19"/>
      <c r="D63" s="19"/>
      <c r="E63" s="17"/>
      <c r="F63" s="17"/>
      <c r="G63" s="17"/>
    </row>
    <row r="64" spans="1:7" x14ac:dyDescent="0.2">
      <c r="A64" s="17"/>
      <c r="B64" s="18"/>
      <c r="C64" s="19"/>
      <c r="D64" s="19"/>
      <c r="E64" s="17"/>
      <c r="F64" s="17"/>
      <c r="G64" s="17"/>
    </row>
    <row r="65" spans="1:7" x14ac:dyDescent="0.2">
      <c r="A65" s="17"/>
      <c r="B65" s="18"/>
      <c r="C65" s="19"/>
      <c r="D65" s="19"/>
      <c r="E65" s="17"/>
      <c r="F65" s="17"/>
      <c r="G65" s="17"/>
    </row>
    <row r="66" spans="1:7" x14ac:dyDescent="0.2">
      <c r="A66" s="17"/>
      <c r="B66" s="18"/>
      <c r="C66" s="19"/>
      <c r="D66" s="19"/>
      <c r="E66" s="17"/>
      <c r="F66" s="17"/>
      <c r="G66" s="17"/>
    </row>
    <row r="67" spans="1:7" x14ac:dyDescent="0.2">
      <c r="A67" s="17"/>
      <c r="B67" s="18"/>
      <c r="C67" s="19"/>
      <c r="D67" s="19"/>
      <c r="E67" s="17"/>
      <c r="F67" s="17"/>
      <c r="G67" s="17"/>
    </row>
    <row r="68" spans="1:7" x14ac:dyDescent="0.2">
      <c r="A68" s="17"/>
      <c r="B68" s="18"/>
      <c r="C68" s="19"/>
      <c r="D68" s="19"/>
      <c r="E68" s="17"/>
      <c r="F68" s="17"/>
      <c r="G68" s="17"/>
    </row>
    <row r="69" spans="1:7" x14ac:dyDescent="0.2">
      <c r="A69" s="17"/>
      <c r="B69" s="18"/>
      <c r="C69" s="19"/>
      <c r="D69" s="19"/>
      <c r="E69" s="17"/>
      <c r="F69" s="17"/>
      <c r="G69" s="17"/>
    </row>
    <row r="70" spans="1:7" x14ac:dyDescent="0.2">
      <c r="A70" s="17"/>
      <c r="B70" s="18"/>
      <c r="C70" s="19"/>
      <c r="D70" s="19"/>
      <c r="E70" s="17"/>
      <c r="F70" s="17"/>
      <c r="G70" s="17"/>
    </row>
    <row r="71" spans="1:7" x14ac:dyDescent="0.2">
      <c r="A71" s="17"/>
      <c r="B71" s="18"/>
      <c r="C71" s="19"/>
      <c r="D71" s="19"/>
      <c r="E71" s="17"/>
      <c r="F71" s="17"/>
      <c r="G71" s="17"/>
    </row>
    <row r="72" spans="1:7" x14ac:dyDescent="0.2">
      <c r="A72" s="17"/>
      <c r="B72" s="18"/>
      <c r="C72" s="19"/>
      <c r="D72" s="19"/>
      <c r="E72" s="17"/>
      <c r="F72" s="17"/>
      <c r="G72" s="17"/>
    </row>
    <row r="73" spans="1:7" x14ac:dyDescent="0.2">
      <c r="A73" s="17"/>
      <c r="B73" s="18"/>
      <c r="C73" s="19"/>
      <c r="D73" s="19"/>
      <c r="E73" s="17"/>
      <c r="F73" s="17"/>
      <c r="G73" s="17"/>
    </row>
    <row r="74" spans="1:7" x14ac:dyDescent="0.2">
      <c r="A74" s="17"/>
      <c r="B74" s="18"/>
      <c r="C74" s="19"/>
      <c r="D74" s="19"/>
      <c r="E74" s="17"/>
      <c r="F74" s="17"/>
      <c r="G74" s="17"/>
    </row>
    <row r="75" spans="1:7" x14ac:dyDescent="0.2">
      <c r="A75" s="17"/>
      <c r="B75" s="18"/>
      <c r="C75" s="19"/>
      <c r="D75" s="19"/>
      <c r="E75" s="17"/>
      <c r="F75" s="17"/>
      <c r="G75" s="17"/>
    </row>
    <row r="76" spans="1:7" x14ac:dyDescent="0.2">
      <c r="A76" s="17"/>
      <c r="B76" s="18"/>
      <c r="C76" s="19"/>
      <c r="D76" s="19"/>
      <c r="E76" s="17"/>
      <c r="F76" s="17"/>
      <c r="G76" s="17"/>
    </row>
    <row r="77" spans="1:7" x14ac:dyDescent="0.2">
      <c r="A77" s="17"/>
      <c r="B77" s="18"/>
      <c r="C77" s="19"/>
      <c r="D77" s="19"/>
      <c r="E77" s="17"/>
      <c r="F77" s="17"/>
      <c r="G77" s="17"/>
    </row>
    <row r="78" spans="1:7" x14ac:dyDescent="0.2">
      <c r="A78" s="17"/>
      <c r="B78" s="18"/>
      <c r="C78" s="19"/>
      <c r="D78" s="19"/>
      <c r="E78" s="17"/>
      <c r="F78" s="17"/>
      <c r="G78" s="17"/>
    </row>
    <row r="79" spans="1:7" x14ac:dyDescent="0.2">
      <c r="A79" s="17"/>
      <c r="B79" s="18"/>
      <c r="C79" s="19"/>
      <c r="D79" s="19"/>
      <c r="E79" s="17"/>
      <c r="F79" s="17"/>
      <c r="G79" s="17"/>
    </row>
    <row r="80" spans="1:7" x14ac:dyDescent="0.2">
      <c r="A80" s="17"/>
      <c r="B80" s="18"/>
      <c r="C80" s="19"/>
      <c r="D80" s="19"/>
      <c r="E80" s="17"/>
      <c r="F80" s="17"/>
      <c r="G80" s="17"/>
    </row>
    <row r="81" spans="1:7" x14ac:dyDescent="0.2">
      <c r="A81" s="17"/>
      <c r="B81" s="18"/>
      <c r="C81" s="19"/>
      <c r="D81" s="19"/>
      <c r="E81" s="17"/>
      <c r="F81" s="17"/>
      <c r="G81" s="17"/>
    </row>
    <row r="82" spans="1:7" x14ac:dyDescent="0.2">
      <c r="A82" s="17"/>
      <c r="B82" s="18"/>
      <c r="C82" s="19"/>
      <c r="D82" s="19"/>
      <c r="E82" s="17"/>
      <c r="F82" s="17"/>
      <c r="G82" s="17"/>
    </row>
    <row r="83" spans="1:7" x14ac:dyDescent="0.2">
      <c r="A83" s="17"/>
      <c r="B83" s="18"/>
      <c r="C83" s="19"/>
      <c r="D83" s="19"/>
      <c r="E83" s="17"/>
      <c r="F83" s="17"/>
      <c r="G83" s="17"/>
    </row>
    <row r="84" spans="1:7" x14ac:dyDescent="0.2">
      <c r="A84" s="17"/>
      <c r="B84" s="18"/>
      <c r="C84" s="19"/>
      <c r="D84" s="19"/>
      <c r="E84" s="17"/>
      <c r="F84" s="17"/>
      <c r="G84" s="17"/>
    </row>
    <row r="85" spans="1:7" x14ac:dyDescent="0.2">
      <c r="A85" s="17"/>
      <c r="B85" s="18"/>
      <c r="C85" s="19"/>
      <c r="D85" s="19"/>
      <c r="E85" s="17"/>
      <c r="F85" s="17"/>
      <c r="G85" s="17"/>
    </row>
    <row r="86" spans="1:7" x14ac:dyDescent="0.2">
      <c r="A86" s="17"/>
      <c r="B86" s="18"/>
      <c r="C86" s="19"/>
      <c r="D86" s="19"/>
      <c r="E86" s="17"/>
      <c r="F86" s="17"/>
      <c r="G86" s="17"/>
    </row>
  </sheetData>
  <protectedRanges>
    <protectedRange sqref="C2:D3 H2:H3 A9:H19 A24:H34" name="Range1"/>
  </protectedRanges>
  <mergeCells count="33">
    <mergeCell ref="A5:H6"/>
    <mergeCell ref="A21:H22"/>
    <mergeCell ref="F23:H23"/>
    <mergeCell ref="F24:H24"/>
    <mergeCell ref="F25:H25"/>
    <mergeCell ref="F27:H27"/>
    <mergeCell ref="A7:E7"/>
    <mergeCell ref="F7:H7"/>
    <mergeCell ref="C23:E23"/>
    <mergeCell ref="C24:E24"/>
    <mergeCell ref="C25:E25"/>
    <mergeCell ref="C26:E26"/>
    <mergeCell ref="C27:E27"/>
    <mergeCell ref="F26:H26"/>
    <mergeCell ref="C32:E32"/>
    <mergeCell ref="F31:H31"/>
    <mergeCell ref="F32:H32"/>
    <mergeCell ref="C33:E33"/>
    <mergeCell ref="C34:E34"/>
    <mergeCell ref="F33:H33"/>
    <mergeCell ref="F34:H34"/>
    <mergeCell ref="C31:E31"/>
    <mergeCell ref="C28:E28"/>
    <mergeCell ref="F28:H28"/>
    <mergeCell ref="C29:E29"/>
    <mergeCell ref="C30:E30"/>
    <mergeCell ref="F29:H29"/>
    <mergeCell ref="F30:H30"/>
    <mergeCell ref="C2:D2"/>
    <mergeCell ref="C3:D3"/>
    <mergeCell ref="F1:H1"/>
    <mergeCell ref="F2:H2"/>
    <mergeCell ref="F3:H3"/>
  </mergeCells>
  <phoneticPr fontId="3" type="noConversion"/>
  <dataValidations count="1">
    <dataValidation type="list" allowBlank="1" showInputMessage="1" showErrorMessage="1" sqref="A9:A19 A24:A34" xr:uid="{00000000-0002-0000-0300-000000000000}">
      <formula1>"Leadership,Plan,Acquire,Make, Risk ,N/A"</formula1>
    </dataValidation>
  </dataValidations>
  <pageMargins left="0.27" right="0.19" top="0.2" bottom="0.41" header="0.5" footer="0.18"/>
  <pageSetup scale="96" orientation="landscape" r:id="rId1"/>
  <headerFooter alignWithMargins="0">
    <oddFooter>&amp;L&amp;F&amp;C&amp;A&amp;RPage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rgb="FFFFDE00"/>
  </sheetPr>
  <dimension ref="A1:K101"/>
  <sheetViews>
    <sheetView zoomScaleNormal="100" workbookViewId="0">
      <selection activeCell="K22" sqref="K22"/>
    </sheetView>
  </sheetViews>
  <sheetFormatPr defaultColWidth="9.140625" defaultRowHeight="12.75" x14ac:dyDescent="0.2"/>
  <cols>
    <col min="1" max="1" width="10" style="14" bestFit="1" customWidth="1"/>
    <col min="2" max="2" width="10.140625" style="14" customWidth="1"/>
    <col min="3" max="3" width="6.28515625" style="9" bestFit="1" customWidth="1"/>
    <col min="4" max="4" width="38.85546875" style="9" customWidth="1"/>
    <col min="5" max="5" width="15.85546875" style="14" customWidth="1"/>
    <col min="6" max="6" width="40.7109375" style="14" customWidth="1"/>
    <col min="7" max="7" width="8.140625" style="14" customWidth="1"/>
    <col min="8" max="8" width="9.7109375" style="15" bestFit="1" customWidth="1"/>
    <col min="9" max="9" width="28.7109375" style="15" customWidth="1"/>
    <col min="10" max="10" width="5.42578125" style="15" customWidth="1"/>
    <col min="11" max="11" width="5.42578125" style="15" bestFit="1" customWidth="1"/>
    <col min="12" max="12" width="9.140625" style="15" bestFit="1" customWidth="1"/>
    <col min="13" max="14" width="9.140625" style="15"/>
    <col min="15" max="15" width="11.140625" style="15" bestFit="1" customWidth="1"/>
    <col min="16" max="16384" width="9.140625" style="15"/>
  </cols>
  <sheetData>
    <row r="1" spans="1:11" ht="45" customHeight="1" thickTop="1" thickBot="1" x14ac:dyDescent="0.25">
      <c r="A1" s="387" t="s">
        <v>462</v>
      </c>
      <c r="B1" s="388"/>
      <c r="C1" s="388"/>
      <c r="D1" s="388"/>
      <c r="E1" s="388"/>
      <c r="F1" s="388"/>
      <c r="G1" s="388"/>
      <c r="H1" s="389"/>
      <c r="I1" s="35"/>
    </row>
    <row r="2" spans="1:11" ht="13.5" hidden="1" thickBot="1" x14ac:dyDescent="0.25">
      <c r="A2" s="390"/>
      <c r="B2" s="391"/>
      <c r="C2" s="391"/>
      <c r="D2" s="391"/>
      <c r="E2" s="391"/>
      <c r="F2" s="391"/>
      <c r="G2" s="391"/>
      <c r="H2" s="392"/>
      <c r="I2" s="35"/>
    </row>
    <row r="3" spans="1:11" ht="21.75" customHeight="1" thickTop="1" thickBot="1" x14ac:dyDescent="0.25">
      <c r="A3" s="385" t="s">
        <v>385</v>
      </c>
      <c r="B3" s="385"/>
      <c r="C3" s="385"/>
      <c r="D3" s="385"/>
      <c r="E3" s="385"/>
      <c r="F3" s="386" t="s">
        <v>176</v>
      </c>
      <c r="G3" s="386"/>
      <c r="H3" s="386"/>
    </row>
    <row r="4" spans="1:11" ht="35.25" customHeight="1" thickTop="1" thickBot="1" x14ac:dyDescent="0.25">
      <c r="A4" s="250" t="s">
        <v>21</v>
      </c>
      <c r="B4" s="250" t="s">
        <v>177</v>
      </c>
      <c r="C4" s="250" t="s">
        <v>178</v>
      </c>
      <c r="D4" s="250" t="s">
        <v>179</v>
      </c>
      <c r="E4" s="250" t="s">
        <v>180</v>
      </c>
      <c r="F4" s="250" t="s">
        <v>133</v>
      </c>
      <c r="G4" s="250" t="s">
        <v>5</v>
      </c>
      <c r="H4" s="250" t="s">
        <v>181</v>
      </c>
    </row>
    <row r="5" spans="1:11" ht="14.25" thickTop="1" thickBot="1" x14ac:dyDescent="0.25">
      <c r="A5" s="153"/>
      <c r="B5" s="216"/>
      <c r="C5" s="154"/>
      <c r="D5" s="217"/>
      <c r="E5" s="153"/>
      <c r="F5" s="204"/>
      <c r="G5" s="204"/>
      <c r="H5" s="205"/>
    </row>
    <row r="6" spans="1:11" ht="14.25" thickTop="1" thickBot="1" x14ac:dyDescent="0.25">
      <c r="A6" s="153"/>
      <c r="B6" s="216"/>
      <c r="C6" s="154"/>
      <c r="D6" s="251"/>
      <c r="E6" s="153"/>
      <c r="F6" s="204"/>
      <c r="G6" s="204"/>
      <c r="H6" s="206"/>
      <c r="I6" s="16"/>
      <c r="J6" s="16"/>
      <c r="K6" s="16"/>
    </row>
    <row r="7" spans="1:11" ht="14.25" thickTop="1" thickBot="1" x14ac:dyDescent="0.25">
      <c r="A7" s="153"/>
      <c r="B7" s="216"/>
      <c r="C7" s="154"/>
      <c r="D7" s="251"/>
      <c r="E7" s="153"/>
      <c r="F7" s="204"/>
      <c r="G7" s="204"/>
      <c r="H7" s="206"/>
      <c r="I7" s="16"/>
      <c r="J7" s="16"/>
      <c r="K7" s="16"/>
    </row>
    <row r="8" spans="1:11" ht="14.25" thickTop="1" thickBot="1" x14ac:dyDescent="0.25">
      <c r="A8" s="153"/>
      <c r="B8" s="216"/>
      <c r="C8" s="154"/>
      <c r="D8" s="217"/>
      <c r="E8" s="153"/>
      <c r="F8" s="204"/>
      <c r="G8" s="204"/>
      <c r="H8" s="206"/>
      <c r="I8" s="16"/>
      <c r="J8" s="16"/>
      <c r="K8" s="16"/>
    </row>
    <row r="9" spans="1:11" ht="14.25" thickTop="1" thickBot="1" x14ac:dyDescent="0.25">
      <c r="A9" s="153"/>
      <c r="B9" s="216"/>
      <c r="C9" s="154"/>
      <c r="D9" s="217"/>
      <c r="E9" s="153"/>
      <c r="F9" s="204"/>
      <c r="G9" s="204"/>
      <c r="H9" s="206"/>
      <c r="I9" s="16"/>
      <c r="J9" s="16"/>
      <c r="K9" s="16"/>
    </row>
    <row r="10" spans="1:11" ht="14.25" thickTop="1" thickBot="1" x14ac:dyDescent="0.25">
      <c r="A10" s="153"/>
      <c r="B10" s="216"/>
      <c r="C10" s="154"/>
      <c r="D10" s="217"/>
      <c r="E10" s="252"/>
      <c r="F10" s="204"/>
      <c r="G10" s="204"/>
      <c r="H10" s="206"/>
      <c r="I10" s="16"/>
      <c r="J10" s="16"/>
      <c r="K10" s="16"/>
    </row>
    <row r="11" spans="1:11" ht="14.25" thickTop="1" thickBot="1" x14ac:dyDescent="0.25">
      <c r="A11" s="153"/>
      <c r="B11" s="216"/>
      <c r="C11" s="154"/>
      <c r="D11" s="217"/>
      <c r="E11" s="153"/>
      <c r="F11" s="253"/>
      <c r="G11" s="204"/>
      <c r="H11" s="206"/>
      <c r="I11" s="16"/>
      <c r="J11" s="16"/>
      <c r="K11" s="16"/>
    </row>
    <row r="12" spans="1:11" ht="14.25" thickTop="1" thickBot="1" x14ac:dyDescent="0.25">
      <c r="A12" s="153"/>
      <c r="B12" s="216"/>
      <c r="C12" s="154"/>
      <c r="D12" s="217"/>
      <c r="E12" s="153"/>
      <c r="F12" s="204"/>
      <c r="G12" s="204"/>
      <c r="H12" s="206"/>
      <c r="I12" s="16"/>
      <c r="J12" s="16"/>
      <c r="K12" s="16"/>
    </row>
    <row r="13" spans="1:11" ht="14.25" thickTop="1" thickBot="1" x14ac:dyDescent="0.25">
      <c r="A13" s="153"/>
      <c r="B13" s="216"/>
      <c r="C13" s="154"/>
      <c r="D13" s="217"/>
      <c r="E13" s="153"/>
      <c r="F13" s="204"/>
      <c r="G13" s="204"/>
      <c r="H13" s="206"/>
      <c r="I13" s="16"/>
      <c r="J13" s="16"/>
      <c r="K13" s="16"/>
    </row>
    <row r="14" spans="1:11" ht="14.25" thickTop="1" thickBot="1" x14ac:dyDescent="0.25">
      <c r="A14" s="153"/>
      <c r="B14" s="216"/>
      <c r="C14" s="154"/>
      <c r="D14" s="217"/>
      <c r="E14" s="153"/>
      <c r="F14" s="204"/>
      <c r="G14" s="204"/>
      <c r="H14" s="206"/>
      <c r="I14" s="16"/>
      <c r="J14" s="16"/>
      <c r="K14" s="16"/>
    </row>
    <row r="15" spans="1:11" ht="14.25" thickTop="1" thickBot="1" x14ac:dyDescent="0.25">
      <c r="A15" s="153"/>
      <c r="B15" s="216"/>
      <c r="C15" s="154"/>
      <c r="D15" s="217"/>
      <c r="E15" s="153"/>
      <c r="F15" s="204"/>
      <c r="G15" s="204"/>
      <c r="H15" s="206"/>
      <c r="I15" s="16"/>
      <c r="J15" s="16"/>
      <c r="K15" s="16"/>
    </row>
    <row r="16" spans="1:11" ht="14.25" thickTop="1" thickBot="1" x14ac:dyDescent="0.25">
      <c r="A16" s="153"/>
      <c r="B16" s="216"/>
      <c r="C16" s="154"/>
      <c r="D16" s="217"/>
      <c r="E16" s="153"/>
      <c r="F16" s="204"/>
      <c r="G16" s="204"/>
      <c r="H16" s="205"/>
    </row>
    <row r="17" spans="1:8" ht="14.25" thickTop="1" thickBot="1" x14ac:dyDescent="0.25">
      <c r="A17" s="153"/>
      <c r="B17" s="216"/>
      <c r="C17" s="154"/>
      <c r="D17" s="217"/>
      <c r="E17" s="153"/>
      <c r="F17" s="204"/>
      <c r="G17" s="204"/>
      <c r="H17" s="206"/>
    </row>
    <row r="18" spans="1:8" ht="14.25" thickTop="1" thickBot="1" x14ac:dyDescent="0.25">
      <c r="A18" s="153"/>
      <c r="B18" s="216"/>
      <c r="C18" s="154"/>
      <c r="D18" s="217"/>
      <c r="E18" s="153"/>
      <c r="F18" s="204"/>
      <c r="G18" s="204"/>
      <c r="H18" s="206"/>
    </row>
    <row r="19" spans="1:8" ht="14.25" thickTop="1" thickBot="1" x14ac:dyDescent="0.25">
      <c r="A19" s="153"/>
      <c r="B19" s="216"/>
      <c r="C19" s="154"/>
      <c r="D19" s="217"/>
      <c r="E19" s="153"/>
      <c r="F19" s="204"/>
      <c r="G19" s="204"/>
      <c r="H19" s="206"/>
    </row>
    <row r="20" spans="1:8" ht="14.25" thickTop="1" thickBot="1" x14ac:dyDescent="0.25">
      <c r="A20" s="153"/>
      <c r="B20" s="216"/>
      <c r="C20" s="154"/>
      <c r="D20" s="217"/>
      <c r="E20" s="153"/>
      <c r="F20" s="204"/>
      <c r="G20" s="204"/>
      <c r="H20" s="206"/>
    </row>
    <row r="21" spans="1:8" ht="14.25" thickTop="1" thickBot="1" x14ac:dyDescent="0.25">
      <c r="A21" s="153"/>
      <c r="B21" s="216"/>
      <c r="C21" s="154"/>
      <c r="D21" s="217"/>
      <c r="E21" s="153"/>
      <c r="F21" s="204"/>
      <c r="G21" s="204"/>
      <c r="H21" s="206"/>
    </row>
    <row r="22" spans="1:8" ht="14.25" thickTop="1" thickBot="1" x14ac:dyDescent="0.25">
      <c r="A22" s="153"/>
      <c r="B22" s="216"/>
      <c r="C22" s="154"/>
      <c r="D22" s="217"/>
      <c r="E22" s="153"/>
      <c r="F22" s="204"/>
      <c r="G22" s="204"/>
      <c r="H22" s="206"/>
    </row>
    <row r="23" spans="1:8" ht="14.25" thickTop="1" thickBot="1" x14ac:dyDescent="0.25">
      <c r="A23" s="153"/>
      <c r="B23" s="216"/>
      <c r="C23" s="154"/>
      <c r="D23" s="217"/>
      <c r="E23" s="153"/>
      <c r="F23" s="204"/>
      <c r="G23" s="204"/>
      <c r="H23" s="206"/>
    </row>
    <row r="24" spans="1:8" ht="14.25" thickTop="1" thickBot="1" x14ac:dyDescent="0.25">
      <c r="A24" s="153"/>
      <c r="B24" s="216"/>
      <c r="C24" s="154"/>
      <c r="D24" s="217"/>
      <c r="E24" s="153"/>
      <c r="F24" s="204"/>
      <c r="G24" s="204"/>
      <c r="H24" s="206"/>
    </row>
    <row r="25" spans="1:8" ht="14.25" thickTop="1" thickBot="1" x14ac:dyDescent="0.25">
      <c r="A25" s="153"/>
      <c r="B25" s="216"/>
      <c r="C25" s="154"/>
      <c r="D25" s="217"/>
      <c r="E25" s="153"/>
      <c r="F25" s="204"/>
      <c r="G25" s="204"/>
      <c r="H25" s="206"/>
    </row>
    <row r="26" spans="1:8" ht="14.25" thickTop="1" thickBot="1" x14ac:dyDescent="0.25">
      <c r="A26" s="153"/>
      <c r="B26" s="216"/>
      <c r="C26" s="154"/>
      <c r="D26" s="217"/>
      <c r="E26" s="153"/>
      <c r="F26" s="204"/>
      <c r="G26" s="204"/>
      <c r="H26" s="206"/>
    </row>
    <row r="27" spans="1:8" ht="14.25" thickTop="1" thickBot="1" x14ac:dyDescent="0.25">
      <c r="A27" s="153"/>
      <c r="B27" s="216"/>
      <c r="C27" s="154"/>
      <c r="D27" s="217"/>
      <c r="E27" s="153"/>
      <c r="F27" s="204"/>
      <c r="G27" s="204"/>
      <c r="H27" s="205"/>
    </row>
    <row r="28" spans="1:8" ht="14.25" thickTop="1" thickBot="1" x14ac:dyDescent="0.25">
      <c r="A28" s="153"/>
      <c r="B28" s="216"/>
      <c r="C28" s="154"/>
      <c r="D28" s="217"/>
      <c r="E28" s="153"/>
      <c r="F28" s="204"/>
      <c r="G28" s="204"/>
      <c r="H28" s="206"/>
    </row>
    <row r="29" spans="1:8" ht="14.25" thickTop="1" thickBot="1" x14ac:dyDescent="0.25">
      <c r="A29" s="153"/>
      <c r="B29" s="216"/>
      <c r="C29" s="154"/>
      <c r="D29" s="217"/>
      <c r="E29" s="153"/>
      <c r="F29" s="204"/>
      <c r="G29" s="204"/>
      <c r="H29" s="206"/>
    </row>
    <row r="30" spans="1:8" ht="14.25" thickTop="1" thickBot="1" x14ac:dyDescent="0.25">
      <c r="A30" s="153"/>
      <c r="B30" s="216"/>
      <c r="C30" s="154"/>
      <c r="D30" s="217"/>
      <c r="E30" s="153"/>
      <c r="F30" s="204"/>
      <c r="G30" s="204"/>
      <c r="H30" s="206"/>
    </row>
    <row r="31" spans="1:8" ht="14.25" thickTop="1" thickBot="1" x14ac:dyDescent="0.25">
      <c r="A31" s="153"/>
      <c r="B31" s="216"/>
      <c r="C31" s="154"/>
      <c r="D31" s="217"/>
      <c r="E31" s="153"/>
      <c r="F31" s="204"/>
      <c r="G31" s="204"/>
      <c r="H31" s="206"/>
    </row>
    <row r="32" spans="1:8" ht="14.25" thickTop="1" thickBot="1" x14ac:dyDescent="0.25">
      <c r="A32" s="153"/>
      <c r="B32" s="216"/>
      <c r="C32" s="154"/>
      <c r="D32" s="217"/>
      <c r="E32" s="153"/>
      <c r="F32" s="204"/>
      <c r="G32" s="204"/>
      <c r="H32" s="206"/>
    </row>
    <row r="33" spans="1:8" ht="14.25" thickTop="1" thickBot="1" x14ac:dyDescent="0.25">
      <c r="A33" s="153"/>
      <c r="B33" s="216"/>
      <c r="C33" s="154"/>
      <c r="D33" s="217"/>
      <c r="E33" s="153"/>
      <c r="F33" s="204"/>
      <c r="G33" s="204"/>
      <c r="H33" s="206"/>
    </row>
    <row r="34" spans="1:8" ht="14.25" thickTop="1" thickBot="1" x14ac:dyDescent="0.25">
      <c r="A34" s="153"/>
      <c r="B34" s="216"/>
      <c r="C34" s="154"/>
      <c r="D34" s="217"/>
      <c r="E34" s="153"/>
      <c r="F34" s="204"/>
      <c r="G34" s="204"/>
      <c r="H34" s="206"/>
    </row>
    <row r="35" spans="1:8" ht="14.25" thickTop="1" thickBot="1" x14ac:dyDescent="0.25">
      <c r="A35" s="153"/>
      <c r="B35" s="216"/>
      <c r="C35" s="154"/>
      <c r="D35" s="217"/>
      <c r="E35" s="153"/>
      <c r="F35" s="204"/>
      <c r="G35" s="204"/>
      <c r="H35" s="206"/>
    </row>
    <row r="36" spans="1:8" ht="14.25" thickTop="1" thickBot="1" x14ac:dyDescent="0.25">
      <c r="A36" s="153"/>
      <c r="B36" s="216"/>
      <c r="C36" s="154"/>
      <c r="D36" s="217"/>
      <c r="E36" s="153"/>
      <c r="F36" s="204"/>
      <c r="G36" s="204"/>
      <c r="H36" s="206"/>
    </row>
    <row r="37" spans="1:8" ht="14.25" thickTop="1" thickBot="1" x14ac:dyDescent="0.25">
      <c r="A37" s="153"/>
      <c r="B37" s="216"/>
      <c r="C37" s="154"/>
      <c r="D37" s="217"/>
      <c r="E37" s="153"/>
      <c r="F37" s="204"/>
      <c r="G37" s="204"/>
      <c r="H37" s="206"/>
    </row>
    <row r="38" spans="1:8" ht="14.25" thickTop="1" thickBot="1" x14ac:dyDescent="0.25">
      <c r="A38" s="153"/>
      <c r="B38" s="216"/>
      <c r="C38" s="154"/>
      <c r="D38" s="217"/>
      <c r="E38" s="153"/>
      <c r="F38" s="204"/>
      <c r="G38" s="204"/>
      <c r="H38" s="205"/>
    </row>
    <row r="39" spans="1:8" ht="14.25" thickTop="1" thickBot="1" x14ac:dyDescent="0.25">
      <c r="A39" s="153"/>
      <c r="B39" s="216"/>
      <c r="C39" s="154"/>
      <c r="D39" s="217"/>
      <c r="E39" s="153"/>
      <c r="F39" s="204"/>
      <c r="G39" s="204"/>
      <c r="H39" s="206"/>
    </row>
    <row r="40" spans="1:8" ht="14.25" thickTop="1" thickBot="1" x14ac:dyDescent="0.25">
      <c r="A40" s="153"/>
      <c r="B40" s="216"/>
      <c r="C40" s="154"/>
      <c r="D40" s="217"/>
      <c r="E40" s="153"/>
      <c r="F40" s="204"/>
      <c r="G40" s="204"/>
      <c r="H40" s="206"/>
    </row>
    <row r="41" spans="1:8" ht="14.25" thickTop="1" thickBot="1" x14ac:dyDescent="0.25">
      <c r="A41" s="153"/>
      <c r="B41" s="216"/>
      <c r="C41" s="154"/>
      <c r="D41" s="217"/>
      <c r="E41" s="153"/>
      <c r="F41" s="204"/>
      <c r="G41" s="204"/>
      <c r="H41" s="206"/>
    </row>
    <row r="42" spans="1:8" ht="14.25" thickTop="1" thickBot="1" x14ac:dyDescent="0.25">
      <c r="A42" s="153"/>
      <c r="B42" s="216"/>
      <c r="C42" s="154"/>
      <c r="D42" s="217"/>
      <c r="E42" s="153"/>
      <c r="F42" s="204"/>
      <c r="G42" s="204"/>
      <c r="H42" s="206"/>
    </row>
    <row r="43" spans="1:8" ht="14.25" thickTop="1" thickBot="1" x14ac:dyDescent="0.25">
      <c r="A43" s="153"/>
      <c r="B43" s="216"/>
      <c r="C43" s="154"/>
      <c r="D43" s="217"/>
      <c r="E43" s="153"/>
      <c r="F43" s="204"/>
      <c r="G43" s="204"/>
      <c r="H43" s="206"/>
    </row>
    <row r="44" spans="1:8" ht="14.25" thickTop="1" thickBot="1" x14ac:dyDescent="0.25">
      <c r="A44" s="153"/>
      <c r="B44" s="216"/>
      <c r="C44" s="154"/>
      <c r="D44" s="217"/>
      <c r="E44" s="153"/>
      <c r="F44" s="204"/>
      <c r="G44" s="204"/>
      <c r="H44" s="206"/>
    </row>
    <row r="45" spans="1:8" ht="14.25" thickTop="1" thickBot="1" x14ac:dyDescent="0.25">
      <c r="A45" s="153"/>
      <c r="B45" s="216"/>
      <c r="C45" s="154"/>
      <c r="D45" s="217"/>
      <c r="E45" s="153"/>
      <c r="F45" s="204"/>
      <c r="G45" s="204"/>
      <c r="H45" s="206"/>
    </row>
    <row r="46" spans="1:8" ht="14.25" thickTop="1" thickBot="1" x14ac:dyDescent="0.25">
      <c r="A46" s="153"/>
      <c r="B46" s="216"/>
      <c r="C46" s="154"/>
      <c r="D46" s="217"/>
      <c r="E46" s="153"/>
      <c r="F46" s="204"/>
      <c r="G46" s="204"/>
      <c r="H46" s="206"/>
    </row>
    <row r="47" spans="1:8" ht="14.25" thickTop="1" thickBot="1" x14ac:dyDescent="0.25">
      <c r="A47" s="153"/>
      <c r="B47" s="216"/>
      <c r="C47" s="154"/>
      <c r="D47" s="217"/>
      <c r="E47" s="153"/>
      <c r="F47" s="204"/>
      <c r="G47" s="204"/>
      <c r="H47" s="206"/>
    </row>
    <row r="48" spans="1:8" ht="14.25" thickTop="1" thickBot="1" x14ac:dyDescent="0.25">
      <c r="A48" s="153"/>
      <c r="B48" s="216"/>
      <c r="C48" s="154"/>
      <c r="D48" s="217"/>
      <c r="E48" s="153"/>
      <c r="F48" s="204"/>
      <c r="G48" s="204"/>
      <c r="H48" s="206"/>
    </row>
    <row r="49" spans="1:8" ht="14.25" thickTop="1" thickBot="1" x14ac:dyDescent="0.25">
      <c r="A49" s="153"/>
      <c r="B49" s="216"/>
      <c r="C49" s="154"/>
      <c r="D49" s="217"/>
      <c r="E49" s="153"/>
      <c r="F49" s="204"/>
      <c r="G49" s="204"/>
      <c r="H49" s="205"/>
    </row>
    <row r="50" spans="1:8" ht="14.25" thickTop="1" thickBot="1" x14ac:dyDescent="0.25">
      <c r="A50" s="153"/>
      <c r="B50" s="216"/>
      <c r="C50" s="154"/>
      <c r="D50" s="217"/>
      <c r="E50" s="153"/>
      <c r="F50" s="204"/>
      <c r="G50" s="204"/>
      <c r="H50" s="206"/>
    </row>
    <row r="51" spans="1:8" ht="14.25" thickTop="1" thickBot="1" x14ac:dyDescent="0.25">
      <c r="A51" s="153"/>
      <c r="B51" s="216"/>
      <c r="C51" s="154"/>
      <c r="D51" s="217"/>
      <c r="E51" s="153"/>
      <c r="F51" s="204"/>
      <c r="G51" s="204"/>
      <c r="H51" s="206"/>
    </row>
    <row r="52" spans="1:8" ht="14.25" thickTop="1" thickBot="1" x14ac:dyDescent="0.25">
      <c r="A52" s="153"/>
      <c r="B52" s="216"/>
      <c r="C52" s="154"/>
      <c r="D52" s="217"/>
      <c r="E52" s="153"/>
      <c r="F52" s="204"/>
      <c r="G52" s="204"/>
      <c r="H52" s="206"/>
    </row>
    <row r="53" spans="1:8" ht="14.25" thickTop="1" thickBot="1" x14ac:dyDescent="0.25">
      <c r="A53" s="153"/>
      <c r="B53" s="216"/>
      <c r="C53" s="154"/>
      <c r="D53" s="217"/>
      <c r="E53" s="153"/>
      <c r="F53" s="204"/>
      <c r="G53" s="204"/>
      <c r="H53" s="206"/>
    </row>
    <row r="54" spans="1:8" ht="14.25" thickTop="1" thickBot="1" x14ac:dyDescent="0.25">
      <c r="A54" s="153"/>
      <c r="B54" s="216"/>
      <c r="C54" s="154"/>
      <c r="D54" s="217"/>
      <c r="E54" s="153"/>
      <c r="F54" s="204"/>
      <c r="G54" s="204"/>
      <c r="H54" s="206"/>
    </row>
    <row r="55" spans="1:8" ht="14.25" thickTop="1" thickBot="1" x14ac:dyDescent="0.25">
      <c r="A55" s="153"/>
      <c r="B55" s="216"/>
      <c r="C55" s="154"/>
      <c r="D55" s="217"/>
      <c r="E55" s="153"/>
      <c r="F55" s="204"/>
      <c r="G55" s="204"/>
      <c r="H55" s="206"/>
    </row>
    <row r="56" spans="1:8" ht="14.25" thickTop="1" thickBot="1" x14ac:dyDescent="0.25">
      <c r="A56" s="153"/>
      <c r="B56" s="216"/>
      <c r="C56" s="154"/>
      <c r="D56" s="217"/>
      <c r="E56" s="153"/>
      <c r="F56" s="204"/>
      <c r="G56" s="204"/>
      <c r="H56" s="206"/>
    </row>
    <row r="57" spans="1:8" ht="14.25" thickTop="1" thickBot="1" x14ac:dyDescent="0.25">
      <c r="A57" s="153"/>
      <c r="B57" s="216"/>
      <c r="C57" s="154"/>
      <c r="D57" s="217"/>
      <c r="E57" s="153"/>
      <c r="F57" s="204"/>
      <c r="G57" s="204"/>
      <c r="H57" s="206"/>
    </row>
    <row r="58" spans="1:8" ht="14.25" thickTop="1" thickBot="1" x14ac:dyDescent="0.25">
      <c r="A58" s="153"/>
      <c r="B58" s="216"/>
      <c r="C58" s="154"/>
      <c r="D58" s="217"/>
      <c r="E58" s="153"/>
      <c r="F58" s="204"/>
      <c r="G58" s="204"/>
      <c r="H58" s="206"/>
    </row>
    <row r="59" spans="1:8" ht="14.25" thickTop="1" thickBot="1" x14ac:dyDescent="0.25">
      <c r="A59" s="153"/>
      <c r="B59" s="216"/>
      <c r="C59" s="154"/>
      <c r="D59" s="217"/>
      <c r="E59" s="153"/>
      <c r="F59" s="204"/>
      <c r="G59" s="204"/>
      <c r="H59" s="206"/>
    </row>
    <row r="60" spans="1:8" ht="14.25" thickTop="1" thickBot="1" x14ac:dyDescent="0.25">
      <c r="A60" s="153"/>
      <c r="B60" s="216"/>
      <c r="C60" s="154"/>
      <c r="D60" s="217"/>
      <c r="E60" s="153"/>
      <c r="F60" s="204"/>
      <c r="G60" s="204"/>
      <c r="H60" s="205"/>
    </row>
    <row r="61" spans="1:8" ht="14.25" thickTop="1" thickBot="1" x14ac:dyDescent="0.25">
      <c r="A61" s="153"/>
      <c r="B61" s="216"/>
      <c r="C61" s="154"/>
      <c r="D61" s="217"/>
      <c r="E61" s="153"/>
      <c r="F61" s="204"/>
      <c r="G61" s="204"/>
      <c r="H61" s="206"/>
    </row>
    <row r="62" spans="1:8" ht="14.25" thickTop="1" thickBot="1" x14ac:dyDescent="0.25">
      <c r="A62" s="153"/>
      <c r="B62" s="216"/>
      <c r="C62" s="154"/>
      <c r="D62" s="217"/>
      <c r="E62" s="153"/>
      <c r="F62" s="204"/>
      <c r="G62" s="204"/>
      <c r="H62" s="206"/>
    </row>
    <row r="63" spans="1:8" ht="14.25" thickTop="1" thickBot="1" x14ac:dyDescent="0.25">
      <c r="A63" s="153"/>
      <c r="B63" s="216"/>
      <c r="C63" s="154"/>
      <c r="D63" s="217"/>
      <c r="E63" s="153"/>
      <c r="F63" s="204"/>
      <c r="G63" s="204"/>
      <c r="H63" s="206"/>
    </row>
    <row r="64" spans="1:8" ht="14.25" thickTop="1" thickBot="1" x14ac:dyDescent="0.25">
      <c r="A64" s="153"/>
      <c r="B64" s="216"/>
      <c r="C64" s="154"/>
      <c r="D64" s="217"/>
      <c r="E64" s="153"/>
      <c r="F64" s="204"/>
      <c r="G64" s="204"/>
      <c r="H64" s="206"/>
    </row>
    <row r="65" spans="1:8" ht="14.25" thickTop="1" thickBot="1" x14ac:dyDescent="0.25">
      <c r="A65" s="153"/>
      <c r="B65" s="216"/>
      <c r="C65" s="154"/>
      <c r="D65" s="217"/>
      <c r="E65" s="153"/>
      <c r="F65" s="204"/>
      <c r="G65" s="204"/>
      <c r="H65" s="206"/>
    </row>
    <row r="66" spans="1:8" ht="14.25" thickTop="1" thickBot="1" x14ac:dyDescent="0.25">
      <c r="A66" s="153"/>
      <c r="B66" s="216"/>
      <c r="C66" s="154"/>
      <c r="D66" s="217"/>
      <c r="E66" s="153"/>
      <c r="F66" s="204"/>
      <c r="G66" s="204"/>
      <c r="H66" s="206"/>
    </row>
    <row r="67" spans="1:8" ht="14.25" thickTop="1" thickBot="1" x14ac:dyDescent="0.25">
      <c r="A67" s="153"/>
      <c r="B67" s="216"/>
      <c r="C67" s="154"/>
      <c r="D67" s="217"/>
      <c r="E67" s="153"/>
      <c r="F67" s="204"/>
      <c r="G67" s="204"/>
      <c r="H67" s="206"/>
    </row>
    <row r="68" spans="1:8" ht="14.25" thickTop="1" thickBot="1" x14ac:dyDescent="0.25">
      <c r="A68" s="153"/>
      <c r="B68" s="216"/>
      <c r="C68" s="154"/>
      <c r="D68" s="217"/>
      <c r="E68" s="153"/>
      <c r="F68" s="204"/>
      <c r="G68" s="204"/>
      <c r="H68" s="206"/>
    </row>
    <row r="69" spans="1:8" ht="14.25" thickTop="1" thickBot="1" x14ac:dyDescent="0.25">
      <c r="A69" s="153"/>
      <c r="B69" s="216"/>
      <c r="C69" s="154"/>
      <c r="D69" s="217"/>
      <c r="E69" s="153"/>
      <c r="F69" s="204"/>
      <c r="G69" s="204"/>
      <c r="H69" s="206"/>
    </row>
    <row r="70" spans="1:8" ht="14.25" thickTop="1" thickBot="1" x14ac:dyDescent="0.25">
      <c r="A70" s="153"/>
      <c r="B70" s="216"/>
      <c r="C70" s="154"/>
      <c r="D70" s="217"/>
      <c r="E70" s="153"/>
      <c r="F70" s="204"/>
      <c r="G70" s="204"/>
      <c r="H70" s="206"/>
    </row>
    <row r="71" spans="1:8" ht="14.25" thickTop="1" thickBot="1" x14ac:dyDescent="0.25">
      <c r="A71" s="153"/>
      <c r="B71" s="216"/>
      <c r="C71" s="154"/>
      <c r="D71" s="217"/>
      <c r="E71" s="153"/>
      <c r="F71" s="204"/>
      <c r="G71" s="204"/>
      <c r="H71" s="205"/>
    </row>
    <row r="72" spans="1:8" ht="14.25" thickTop="1" thickBot="1" x14ac:dyDescent="0.25">
      <c r="A72" s="153"/>
      <c r="B72" s="216"/>
      <c r="C72" s="154"/>
      <c r="D72" s="217"/>
      <c r="E72" s="153"/>
      <c r="F72" s="204"/>
      <c r="G72" s="204"/>
      <c r="H72" s="206"/>
    </row>
    <row r="73" spans="1:8" ht="14.25" thickTop="1" thickBot="1" x14ac:dyDescent="0.25">
      <c r="A73" s="153"/>
      <c r="B73" s="216"/>
      <c r="C73" s="154"/>
      <c r="D73" s="217"/>
      <c r="E73" s="153"/>
      <c r="F73" s="204"/>
      <c r="G73" s="204"/>
      <c r="H73" s="206"/>
    </row>
    <row r="74" spans="1:8" ht="14.25" thickTop="1" thickBot="1" x14ac:dyDescent="0.25">
      <c r="A74" s="153"/>
      <c r="B74" s="216"/>
      <c r="C74" s="154"/>
      <c r="D74" s="217"/>
      <c r="E74" s="153"/>
      <c r="F74" s="204"/>
      <c r="G74" s="204"/>
      <c r="H74" s="206"/>
    </row>
    <row r="75" spans="1:8" ht="14.25" thickTop="1" thickBot="1" x14ac:dyDescent="0.25">
      <c r="A75" s="153"/>
      <c r="B75" s="216"/>
      <c r="C75" s="154"/>
      <c r="D75" s="217"/>
      <c r="E75" s="153"/>
      <c r="F75" s="204"/>
      <c r="G75" s="204"/>
      <c r="H75" s="206"/>
    </row>
    <row r="76" spans="1:8" ht="14.25" thickTop="1" thickBot="1" x14ac:dyDescent="0.25">
      <c r="A76" s="153"/>
      <c r="B76" s="216"/>
      <c r="C76" s="154"/>
      <c r="D76" s="217"/>
      <c r="E76" s="153"/>
      <c r="F76" s="204"/>
      <c r="G76" s="204"/>
      <c r="H76" s="206"/>
    </row>
    <row r="77" spans="1:8" ht="14.25" thickTop="1" thickBot="1" x14ac:dyDescent="0.25">
      <c r="A77" s="153"/>
      <c r="B77" s="216"/>
      <c r="C77" s="154"/>
      <c r="D77" s="217"/>
      <c r="E77" s="153"/>
      <c r="F77" s="204"/>
      <c r="G77" s="204"/>
      <c r="H77" s="206"/>
    </row>
    <row r="78" spans="1:8" ht="14.25" thickTop="1" thickBot="1" x14ac:dyDescent="0.25">
      <c r="A78" s="153"/>
      <c r="B78" s="216"/>
      <c r="C78" s="154"/>
      <c r="D78" s="217"/>
      <c r="E78" s="153"/>
      <c r="F78" s="204"/>
      <c r="G78" s="204"/>
      <c r="H78" s="206"/>
    </row>
    <row r="79" spans="1:8" ht="14.25" thickTop="1" thickBot="1" x14ac:dyDescent="0.25">
      <c r="A79" s="153"/>
      <c r="B79" s="216"/>
      <c r="C79" s="154"/>
      <c r="D79" s="217"/>
      <c r="E79" s="153"/>
      <c r="F79" s="204"/>
      <c r="G79" s="204"/>
      <c r="H79" s="206"/>
    </row>
    <row r="80" spans="1:8" ht="14.25" thickTop="1" thickBot="1" x14ac:dyDescent="0.25">
      <c r="A80" s="153"/>
      <c r="B80" s="216"/>
      <c r="C80" s="154"/>
      <c r="D80" s="217"/>
      <c r="E80" s="153"/>
      <c r="F80" s="204"/>
      <c r="G80" s="204"/>
      <c r="H80" s="206"/>
    </row>
    <row r="81" spans="1:8" ht="14.25" thickTop="1" thickBot="1" x14ac:dyDescent="0.25">
      <c r="A81" s="153"/>
      <c r="B81" s="216"/>
      <c r="C81" s="154"/>
      <c r="D81" s="217"/>
      <c r="E81" s="153"/>
      <c r="F81" s="204"/>
      <c r="G81" s="204"/>
      <c r="H81" s="206"/>
    </row>
    <row r="82" spans="1:8" ht="14.25" thickTop="1" thickBot="1" x14ac:dyDescent="0.25">
      <c r="A82" s="153"/>
      <c r="B82" s="216"/>
      <c r="C82" s="154"/>
      <c r="D82" s="217"/>
      <c r="E82" s="153"/>
      <c r="F82" s="204"/>
      <c r="G82" s="204"/>
      <c r="H82" s="205"/>
    </row>
    <row r="83" spans="1:8" ht="14.25" thickTop="1" thickBot="1" x14ac:dyDescent="0.25">
      <c r="A83" s="153"/>
      <c r="B83" s="216"/>
      <c r="C83" s="154"/>
      <c r="D83" s="217"/>
      <c r="E83" s="153"/>
      <c r="F83" s="204"/>
      <c r="G83" s="204"/>
      <c r="H83" s="206"/>
    </row>
    <row r="84" spans="1:8" ht="14.25" thickTop="1" thickBot="1" x14ac:dyDescent="0.25">
      <c r="A84" s="153"/>
      <c r="B84" s="216"/>
      <c r="C84" s="154"/>
      <c r="D84" s="217"/>
      <c r="E84" s="153"/>
      <c r="F84" s="204"/>
      <c r="G84" s="204"/>
      <c r="H84" s="206"/>
    </row>
    <row r="85" spans="1:8" ht="14.25" thickTop="1" thickBot="1" x14ac:dyDescent="0.25">
      <c r="A85" s="153"/>
      <c r="B85" s="216"/>
      <c r="C85" s="154"/>
      <c r="D85" s="217"/>
      <c r="E85" s="153"/>
      <c r="F85" s="204"/>
      <c r="G85" s="204"/>
      <c r="H85" s="206"/>
    </row>
    <row r="86" spans="1:8" ht="14.25" thickTop="1" thickBot="1" x14ac:dyDescent="0.25">
      <c r="A86" s="153"/>
      <c r="B86" s="216"/>
      <c r="C86" s="154"/>
      <c r="D86" s="217"/>
      <c r="E86" s="153"/>
      <c r="F86" s="204"/>
      <c r="G86" s="204"/>
      <c r="H86" s="206"/>
    </row>
    <row r="87" spans="1:8" ht="14.25" thickTop="1" thickBot="1" x14ac:dyDescent="0.25">
      <c r="A87" s="153"/>
      <c r="B87" s="216"/>
      <c r="C87" s="154"/>
      <c r="D87" s="217"/>
      <c r="E87" s="153"/>
      <c r="F87" s="204"/>
      <c r="G87" s="204"/>
      <c r="H87" s="206"/>
    </row>
    <row r="88" spans="1:8" ht="14.25" thickTop="1" thickBot="1" x14ac:dyDescent="0.25">
      <c r="A88" s="153"/>
      <c r="B88" s="216"/>
      <c r="C88" s="154"/>
      <c r="D88" s="217"/>
      <c r="E88" s="153"/>
      <c r="F88" s="204"/>
      <c r="G88" s="204"/>
      <c r="H88" s="206"/>
    </row>
    <row r="89" spans="1:8" ht="14.25" thickTop="1" thickBot="1" x14ac:dyDescent="0.25">
      <c r="A89" s="153"/>
      <c r="B89" s="216"/>
      <c r="C89" s="154"/>
      <c r="D89" s="217"/>
      <c r="E89" s="153"/>
      <c r="F89" s="204"/>
      <c r="G89" s="204"/>
      <c r="H89" s="206"/>
    </row>
    <row r="90" spans="1:8" ht="14.25" thickTop="1" thickBot="1" x14ac:dyDescent="0.25">
      <c r="A90" s="153"/>
      <c r="B90" s="216"/>
      <c r="C90" s="154"/>
      <c r="D90" s="217"/>
      <c r="E90" s="153"/>
      <c r="F90" s="204"/>
      <c r="G90" s="204"/>
      <c r="H90" s="206"/>
    </row>
    <row r="91" spans="1:8" ht="14.25" thickTop="1" thickBot="1" x14ac:dyDescent="0.25">
      <c r="A91" s="153"/>
      <c r="B91" s="216"/>
      <c r="C91" s="154"/>
      <c r="D91" s="217"/>
      <c r="E91" s="153"/>
      <c r="F91" s="204"/>
      <c r="G91" s="204"/>
      <c r="H91" s="206"/>
    </row>
    <row r="92" spans="1:8" ht="14.25" thickTop="1" thickBot="1" x14ac:dyDescent="0.25">
      <c r="A92" s="153"/>
      <c r="B92" s="216"/>
      <c r="C92" s="154"/>
      <c r="D92" s="217"/>
      <c r="E92" s="153"/>
      <c r="F92" s="204"/>
      <c r="G92" s="204"/>
      <c r="H92" s="206"/>
    </row>
    <row r="93" spans="1:8" ht="14.25" thickTop="1" thickBot="1" x14ac:dyDescent="0.25">
      <c r="A93" s="153"/>
      <c r="B93" s="216"/>
      <c r="C93" s="154"/>
      <c r="D93" s="217"/>
      <c r="E93" s="153"/>
      <c r="F93" s="204"/>
      <c r="G93" s="204"/>
      <c r="H93" s="205"/>
    </row>
    <row r="94" spans="1:8" ht="14.25" thickTop="1" thickBot="1" x14ac:dyDescent="0.25">
      <c r="A94" s="153"/>
      <c r="B94" s="216"/>
      <c r="C94" s="154"/>
      <c r="D94" s="217"/>
      <c r="E94" s="153"/>
      <c r="F94" s="204"/>
      <c r="G94" s="204"/>
      <c r="H94" s="206"/>
    </row>
    <row r="95" spans="1:8" ht="14.25" thickTop="1" thickBot="1" x14ac:dyDescent="0.25">
      <c r="A95" s="153"/>
      <c r="B95" s="216"/>
      <c r="C95" s="154"/>
      <c r="D95" s="217"/>
      <c r="E95" s="153"/>
      <c r="F95" s="204"/>
      <c r="G95" s="204"/>
      <c r="H95" s="206"/>
    </row>
    <row r="96" spans="1:8" ht="14.25" thickTop="1" thickBot="1" x14ac:dyDescent="0.25">
      <c r="A96" s="153"/>
      <c r="B96" s="216"/>
      <c r="C96" s="154"/>
      <c r="D96" s="217"/>
      <c r="E96" s="153"/>
      <c r="F96" s="204"/>
      <c r="G96" s="204"/>
      <c r="H96" s="206"/>
    </row>
    <row r="97" spans="1:8" ht="14.25" thickTop="1" thickBot="1" x14ac:dyDescent="0.25">
      <c r="A97" s="153"/>
      <c r="B97" s="216"/>
      <c r="C97" s="154"/>
      <c r="D97" s="217"/>
      <c r="E97" s="153"/>
      <c r="F97" s="204"/>
      <c r="G97" s="204"/>
      <c r="H97" s="206"/>
    </row>
    <row r="98" spans="1:8" ht="14.25" thickTop="1" thickBot="1" x14ac:dyDescent="0.25">
      <c r="A98" s="153"/>
      <c r="B98" s="216"/>
      <c r="C98" s="154"/>
      <c r="D98" s="217"/>
      <c r="E98" s="153"/>
      <c r="F98" s="204"/>
      <c r="G98" s="204"/>
      <c r="H98" s="206"/>
    </row>
    <row r="99" spans="1:8" ht="14.25" thickTop="1" thickBot="1" x14ac:dyDescent="0.25">
      <c r="A99" s="153"/>
      <c r="B99" s="216"/>
      <c r="C99" s="154"/>
      <c r="D99" s="217"/>
      <c r="E99" s="153"/>
      <c r="F99" s="204"/>
      <c r="G99" s="204"/>
      <c r="H99" s="206"/>
    </row>
    <row r="100" spans="1:8" ht="14.25" thickTop="1" thickBot="1" x14ac:dyDescent="0.25">
      <c r="A100" s="153"/>
      <c r="B100" s="216"/>
      <c r="C100" s="154"/>
      <c r="D100" s="217"/>
      <c r="E100" s="153"/>
      <c r="F100" s="204"/>
      <c r="G100" s="204"/>
      <c r="H100" s="206"/>
    </row>
    <row r="101" spans="1:8" ht="13.5" thickTop="1" x14ac:dyDescent="0.2"/>
  </sheetData>
  <protectedRanges>
    <protectedRange sqref="A5:H100" name="Range1"/>
  </protectedRanges>
  <mergeCells count="3">
    <mergeCell ref="A3:E3"/>
    <mergeCell ref="F3:H3"/>
    <mergeCell ref="A1:H2"/>
  </mergeCells>
  <dataValidations count="1">
    <dataValidation type="list" allowBlank="1" showInputMessage="1" showErrorMessage="1" sqref="A5:A100" xr:uid="{00000000-0002-0000-0400-000000000000}">
      <formula1>"Leadership,Plan,Acquire,Make, Risk ,N/A"</formula1>
    </dataValidation>
  </dataValidations>
  <pageMargins left="0.27" right="0.19" top="0.2" bottom="0.41" header="0.5" footer="0.18"/>
  <pageSetup scale="96" orientation="landscape" r:id="rId1"/>
  <headerFooter alignWithMargins="0">
    <oddFooter>&amp;L&amp;F&amp;C&amp;A&amp;RPage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367C2B"/>
    <pageSetUpPr fitToPage="1"/>
  </sheetPr>
  <dimension ref="A1:L17"/>
  <sheetViews>
    <sheetView zoomScale="70" zoomScaleNormal="70" zoomScaleSheetLayoutView="70" workbookViewId="0">
      <pane ySplit="4" topLeftCell="A5" activePane="bottomLeft" state="frozen"/>
      <selection activeCell="K22" sqref="K22"/>
      <selection pane="bottomLeft" activeCell="K22" sqref="K22"/>
    </sheetView>
  </sheetViews>
  <sheetFormatPr defaultColWidth="9.140625" defaultRowHeight="12.75" x14ac:dyDescent="0.2"/>
  <cols>
    <col min="1" max="1" width="4" style="26" customWidth="1"/>
    <col min="2" max="2" width="15.28515625" style="28" customWidth="1"/>
    <col min="3" max="3" width="42.28515625" style="44" customWidth="1"/>
    <col min="4" max="4" width="8.28515625" style="44" customWidth="1"/>
    <col min="5" max="5" width="35.42578125" style="28" customWidth="1"/>
    <col min="6" max="7" width="25.7109375" style="44" customWidth="1"/>
    <col min="8" max="8" width="26.85546875" style="44" customWidth="1"/>
    <col min="9" max="9" width="11.42578125" style="44" customWidth="1"/>
    <col min="10" max="10" width="11.42578125" style="28" customWidth="1"/>
    <col min="11" max="11" width="5.7109375" style="27" customWidth="1"/>
    <col min="12" max="12" width="35.42578125" style="44" customWidth="1"/>
    <col min="13" max="16384" width="9.140625" style="44"/>
  </cols>
  <sheetData>
    <row r="1" spans="1:12" s="48" customFormat="1" ht="17.25" thickTop="1" thickBot="1" x14ac:dyDescent="0.25">
      <c r="A1" s="240" t="s">
        <v>355</v>
      </c>
      <c r="B1" s="241"/>
      <c r="C1" s="241"/>
      <c r="D1" s="241"/>
      <c r="E1" s="242"/>
      <c r="F1" s="241"/>
      <c r="G1" s="241"/>
      <c r="H1" s="243"/>
      <c r="I1" s="243"/>
      <c r="J1" s="243"/>
      <c r="K1" s="244"/>
      <c r="L1" s="393" t="s">
        <v>211</v>
      </c>
    </row>
    <row r="2" spans="1:12" ht="56.25" customHeight="1" thickTop="1" thickBot="1" x14ac:dyDescent="0.25">
      <c r="A2" s="410" t="s">
        <v>24</v>
      </c>
      <c r="B2" s="411"/>
      <c r="C2" s="411"/>
      <c r="D2" s="408" t="s">
        <v>131</v>
      </c>
      <c r="E2" s="409"/>
      <c r="F2" s="409"/>
      <c r="G2" s="409"/>
      <c r="H2" s="409"/>
      <c r="I2" s="409"/>
      <c r="J2" s="409"/>
      <c r="K2" s="409"/>
      <c r="L2" s="394"/>
    </row>
    <row r="3" spans="1:12" s="23" customFormat="1" ht="34.5" customHeight="1" thickTop="1" thickBot="1" x14ac:dyDescent="0.25">
      <c r="A3" s="402" t="s">
        <v>117</v>
      </c>
      <c r="B3" s="400" t="s">
        <v>2</v>
      </c>
      <c r="C3" s="404" t="s">
        <v>210</v>
      </c>
      <c r="D3" s="400" t="s">
        <v>22</v>
      </c>
      <c r="E3" s="395" t="s">
        <v>208</v>
      </c>
      <c r="F3" s="397" t="s">
        <v>23</v>
      </c>
      <c r="G3" s="398"/>
      <c r="H3" s="399"/>
      <c r="I3" s="165" t="s">
        <v>75</v>
      </c>
      <c r="J3" s="166" t="s">
        <v>76</v>
      </c>
      <c r="K3" s="406" t="s">
        <v>7</v>
      </c>
      <c r="L3" s="400" t="s">
        <v>209</v>
      </c>
    </row>
    <row r="4" spans="1:12" s="23" customFormat="1" ht="32.25" customHeight="1" thickTop="1" thickBot="1" x14ac:dyDescent="0.25">
      <c r="A4" s="403"/>
      <c r="B4" s="401"/>
      <c r="C4" s="405"/>
      <c r="D4" s="401"/>
      <c r="E4" s="396"/>
      <c r="F4" s="167">
        <v>1</v>
      </c>
      <c r="G4" s="130">
        <v>3</v>
      </c>
      <c r="H4" s="168">
        <v>5</v>
      </c>
      <c r="I4" s="131">
        <f>SUM(I5,I8,I11,I14)</f>
        <v>300</v>
      </c>
      <c r="J4" s="169">
        <f>SUM(J5,J8,J11,J14)</f>
        <v>0</v>
      </c>
      <c r="K4" s="407"/>
      <c r="L4" s="401"/>
    </row>
    <row r="5" spans="1:12" s="45" customFormat="1" ht="17.25" thickTop="1" thickBot="1" x14ac:dyDescent="0.25">
      <c r="A5" s="102" t="s">
        <v>109</v>
      </c>
      <c r="B5" s="103"/>
      <c r="C5" s="103"/>
      <c r="D5" s="104">
        <f>J5/I5</f>
        <v>0</v>
      </c>
      <c r="E5" s="105"/>
      <c r="F5" s="106"/>
      <c r="G5" s="106"/>
      <c r="H5" s="107"/>
      <c r="I5" s="108">
        <f>SUM(I6:I7)</f>
        <v>125</v>
      </c>
      <c r="J5" s="108">
        <f>SUM(J6:J7)</f>
        <v>0</v>
      </c>
      <c r="K5" s="109"/>
      <c r="L5" s="110"/>
    </row>
    <row r="6" spans="1:12" s="46" customFormat="1" ht="290.25" thickTop="1" thickBot="1" x14ac:dyDescent="0.25">
      <c r="A6" s="211">
        <v>1.1000000000000001</v>
      </c>
      <c r="B6" s="170" t="s">
        <v>77</v>
      </c>
      <c r="C6" s="171" t="s">
        <v>241</v>
      </c>
      <c r="D6" s="100"/>
      <c r="E6" s="101"/>
      <c r="F6" s="172" t="s">
        <v>397</v>
      </c>
      <c r="G6" s="172" t="s">
        <v>398</v>
      </c>
      <c r="H6" s="172" t="s">
        <v>440</v>
      </c>
      <c r="I6" s="138">
        <f>IF($D6="N/A",0,75)</f>
        <v>75</v>
      </c>
      <c r="J6" s="138">
        <f>IF(D6="N/A",0,IF(D6&gt;5,"Error",D6*I6/5))</f>
        <v>0</v>
      </c>
      <c r="K6" s="173" t="s">
        <v>8</v>
      </c>
      <c r="L6" s="174" t="s">
        <v>463</v>
      </c>
    </row>
    <row r="7" spans="1:12" s="24" customFormat="1" ht="309.60000000000002" customHeight="1" thickTop="1" thickBot="1" x14ac:dyDescent="0.25">
      <c r="A7" s="211">
        <v>1.2</v>
      </c>
      <c r="B7" s="170" t="s">
        <v>78</v>
      </c>
      <c r="C7" s="171" t="s">
        <v>399</v>
      </c>
      <c r="D7" s="100"/>
      <c r="E7" s="101"/>
      <c r="F7" s="172" t="s">
        <v>438</v>
      </c>
      <c r="G7" s="172" t="s">
        <v>464</v>
      </c>
      <c r="H7" s="174" t="s">
        <v>465</v>
      </c>
      <c r="I7" s="138">
        <f>IF($D7="N/A",0,50)</f>
        <v>50</v>
      </c>
      <c r="J7" s="138">
        <f>IF(D7="N/A",0,D7*I7/5)</f>
        <v>0</v>
      </c>
      <c r="K7" s="173" t="s">
        <v>8</v>
      </c>
      <c r="L7" s="174" t="s">
        <v>146</v>
      </c>
    </row>
    <row r="8" spans="1:12" s="47" customFormat="1" ht="17.25" thickTop="1" thickBot="1" x14ac:dyDescent="0.25">
      <c r="A8" s="111" t="s">
        <v>16</v>
      </c>
      <c r="B8" s="112"/>
      <c r="C8" s="112"/>
      <c r="D8" s="104">
        <f>J8/I8</f>
        <v>0</v>
      </c>
      <c r="E8" s="113"/>
      <c r="F8" s="110"/>
      <c r="G8" s="110"/>
      <c r="H8" s="114"/>
      <c r="I8" s="108">
        <f>SUM(I9:I10)</f>
        <v>80</v>
      </c>
      <c r="J8" s="103">
        <f>SUM(J9:J10)</f>
        <v>0</v>
      </c>
      <c r="K8" s="115"/>
      <c r="L8" s="113"/>
    </row>
    <row r="9" spans="1:12" s="24" customFormat="1" ht="352.15" customHeight="1" thickTop="1" thickBot="1" x14ac:dyDescent="0.25">
      <c r="A9" s="211">
        <v>2.1</v>
      </c>
      <c r="B9" s="177" t="s">
        <v>500</v>
      </c>
      <c r="C9" s="175" t="s">
        <v>501</v>
      </c>
      <c r="D9" s="100"/>
      <c r="E9" s="101"/>
      <c r="F9" s="176" t="s">
        <v>502</v>
      </c>
      <c r="G9" s="176" t="s">
        <v>503</v>
      </c>
      <c r="H9" s="176" t="s">
        <v>504</v>
      </c>
      <c r="I9" s="138">
        <f>IF($D9="N/A",0,45)</f>
        <v>45</v>
      </c>
      <c r="J9" s="138">
        <f>IF($D$9="N/A",0,$D$9*$I$9/5)</f>
        <v>0</v>
      </c>
      <c r="K9" s="249" t="s">
        <v>8</v>
      </c>
      <c r="L9" s="174" t="s">
        <v>505</v>
      </c>
    </row>
    <row r="10" spans="1:12" s="24" customFormat="1" ht="402" thickTop="1" thickBot="1" x14ac:dyDescent="0.25">
      <c r="A10" s="211">
        <v>2.2000000000000002</v>
      </c>
      <c r="B10" s="177" t="s">
        <v>207</v>
      </c>
      <c r="C10" s="175" t="s">
        <v>212</v>
      </c>
      <c r="D10" s="100"/>
      <c r="E10" s="101"/>
      <c r="F10" s="172" t="s">
        <v>244</v>
      </c>
      <c r="G10" s="172" t="s">
        <v>466</v>
      </c>
      <c r="H10" s="172" t="s">
        <v>329</v>
      </c>
      <c r="I10" s="138">
        <f>IF($D10="N/A",0,35)</f>
        <v>35</v>
      </c>
      <c r="J10" s="138">
        <f>IF(D10="N/A",0,D10*I10/5)</f>
        <v>0</v>
      </c>
      <c r="K10" s="173" t="s">
        <v>8</v>
      </c>
      <c r="L10" s="174" t="s">
        <v>298</v>
      </c>
    </row>
    <row r="11" spans="1:12" s="47" customFormat="1" ht="17.25" thickTop="1" thickBot="1" x14ac:dyDescent="0.25">
      <c r="A11" s="111" t="s">
        <v>135</v>
      </c>
      <c r="B11" s="112"/>
      <c r="C11" s="112"/>
      <c r="D11" s="104">
        <f>J11/I11</f>
        <v>0</v>
      </c>
      <c r="E11" s="113"/>
      <c r="F11" s="110"/>
      <c r="G11" s="110"/>
      <c r="H11" s="114"/>
      <c r="I11" s="108">
        <f>SUM(I12:I13)</f>
        <v>70</v>
      </c>
      <c r="J11" s="103">
        <f>SUM(J12:J13)</f>
        <v>0</v>
      </c>
      <c r="K11" s="115"/>
      <c r="L11" s="113"/>
    </row>
    <row r="12" spans="1:12" s="24" customFormat="1" ht="230.25" customHeight="1" thickTop="1" thickBot="1" x14ac:dyDescent="0.25">
      <c r="A12" s="211">
        <v>3.1</v>
      </c>
      <c r="B12" s="170" t="s">
        <v>134</v>
      </c>
      <c r="C12" s="171" t="s">
        <v>63</v>
      </c>
      <c r="D12" s="100"/>
      <c r="E12" s="101"/>
      <c r="F12" s="174" t="s">
        <v>272</v>
      </c>
      <c r="G12" s="174" t="s">
        <v>511</v>
      </c>
      <c r="H12" s="174" t="s">
        <v>400</v>
      </c>
      <c r="I12" s="138">
        <f>IF($D12="N/A",0,35)</f>
        <v>35</v>
      </c>
      <c r="J12" s="138">
        <f>IF(D12="N/A",0,D12*I12/5)</f>
        <v>0</v>
      </c>
      <c r="K12" s="173" t="s">
        <v>8</v>
      </c>
      <c r="L12" s="174" t="s">
        <v>59</v>
      </c>
    </row>
    <row r="13" spans="1:12" s="25" customFormat="1" ht="229.5" thickTop="1" thickBot="1" x14ac:dyDescent="0.25">
      <c r="A13" s="211">
        <v>3.2</v>
      </c>
      <c r="B13" s="170" t="s">
        <v>80</v>
      </c>
      <c r="C13" s="175" t="s">
        <v>136</v>
      </c>
      <c r="D13" s="100"/>
      <c r="E13" s="101"/>
      <c r="F13" s="172" t="s">
        <v>245</v>
      </c>
      <c r="G13" s="172" t="s">
        <v>512</v>
      </c>
      <c r="H13" s="172" t="s">
        <v>513</v>
      </c>
      <c r="I13" s="138">
        <f>IF($D13="N/A",0,35)</f>
        <v>35</v>
      </c>
      <c r="J13" s="138">
        <f>IF(D13="N/A",0,D13*I13/5)</f>
        <v>0</v>
      </c>
      <c r="K13" s="173" t="s">
        <v>8</v>
      </c>
      <c r="L13" s="178" t="s">
        <v>514</v>
      </c>
    </row>
    <row r="14" spans="1:12" s="47" customFormat="1" ht="17.25" thickTop="1" thickBot="1" x14ac:dyDescent="0.25">
      <c r="A14" s="111" t="s">
        <v>0</v>
      </c>
      <c r="B14" s="112"/>
      <c r="C14" s="112"/>
      <c r="D14" s="104">
        <f>J14/I14</f>
        <v>0</v>
      </c>
      <c r="E14" s="113"/>
      <c r="F14" s="110"/>
      <c r="G14" s="110"/>
      <c r="H14" s="114"/>
      <c r="I14" s="108">
        <f>SUM(I15)</f>
        <v>25</v>
      </c>
      <c r="J14" s="108">
        <f>SUM(J15)</f>
        <v>0</v>
      </c>
      <c r="K14" s="115"/>
      <c r="L14" s="113"/>
    </row>
    <row r="15" spans="1:12" s="46" customFormat="1" ht="144" thickTop="1" thickBot="1" x14ac:dyDescent="0.25">
      <c r="A15" s="211">
        <v>4.0999999999999996</v>
      </c>
      <c r="B15" s="170" t="s">
        <v>81</v>
      </c>
      <c r="C15" s="171" t="s">
        <v>239</v>
      </c>
      <c r="D15" s="100"/>
      <c r="E15" s="101"/>
      <c r="F15" s="176" t="s">
        <v>246</v>
      </c>
      <c r="G15" s="176" t="s">
        <v>401</v>
      </c>
      <c r="H15" s="176" t="s">
        <v>402</v>
      </c>
      <c r="I15" s="138">
        <f>IF($D15="N/A",0,25)</f>
        <v>25</v>
      </c>
      <c r="J15" s="138">
        <f>IF(D15="N/A",0,D15*I15/5)</f>
        <v>0</v>
      </c>
      <c r="K15" s="173" t="s">
        <v>8</v>
      </c>
      <c r="L15" s="174" t="s">
        <v>403</v>
      </c>
    </row>
    <row r="16" spans="1:12" ht="13.5" thickTop="1" x14ac:dyDescent="0.2"/>
    <row r="17" spans="1:11" s="23" customFormat="1" x14ac:dyDescent="0.2">
      <c r="A17" s="26"/>
      <c r="B17" s="28"/>
      <c r="E17" s="29"/>
      <c r="J17" s="29"/>
      <c r="K17" s="27"/>
    </row>
  </sheetData>
  <sheetProtection algorithmName="SHA-512" hashValue="tK6Xj8LxOaqMC1r3lBQrHb7a+7dF4Os0/J8U/dCH9/3v5lcfHb3cLxlOfDZV28Hg73FplkbnagsO6acoTTpHEQ==" saltValue="G/1m60LbgD8Z7alpN5bJMA==" spinCount="100000" sheet="1" formatCells="0" formatColumns="0" formatRows="0"/>
  <protectedRanges>
    <protectedRange sqref="L1" name="Range6"/>
    <protectedRange sqref="D6:E7 E9" name="Range1"/>
    <protectedRange sqref="D10:E10 D9 E12:E13 E15" name="Range3"/>
    <protectedRange sqref="D15" name="Range4"/>
    <protectedRange sqref="D12:D13" name="Range5"/>
  </protectedRanges>
  <mergeCells count="11">
    <mergeCell ref="L1:L2"/>
    <mergeCell ref="E3:E4"/>
    <mergeCell ref="F3:H3"/>
    <mergeCell ref="L3:L4"/>
    <mergeCell ref="A3:A4"/>
    <mergeCell ref="B3:B4"/>
    <mergeCell ref="C3:C4"/>
    <mergeCell ref="D3:D4"/>
    <mergeCell ref="K3:K4"/>
    <mergeCell ref="D2:K2"/>
    <mergeCell ref="A2:C2"/>
  </mergeCells>
  <conditionalFormatting sqref="D6">
    <cfRule type="cellIs" priority="53" stopIfTrue="1" operator="equal">
      <formula>""</formula>
    </cfRule>
    <cfRule type="cellIs" dxfId="68" priority="54" stopIfTrue="1" operator="lessThan">
      <formula>3</formula>
    </cfRule>
  </conditionalFormatting>
  <conditionalFormatting sqref="E6">
    <cfRule type="expression" dxfId="67" priority="52" stopIfTrue="1">
      <formula>AND(NOT(ISBLANK(D6)),ISBLANK(E6))</formula>
    </cfRule>
  </conditionalFormatting>
  <conditionalFormatting sqref="D7">
    <cfRule type="cellIs" priority="17" stopIfTrue="1" operator="equal">
      <formula>""</formula>
    </cfRule>
    <cfRule type="cellIs" dxfId="66" priority="18" stopIfTrue="1" operator="lessThan">
      <formula>3</formula>
    </cfRule>
  </conditionalFormatting>
  <conditionalFormatting sqref="E7">
    <cfRule type="expression" dxfId="65" priority="16" stopIfTrue="1">
      <formula>AND(NOT(ISBLANK(D7)),ISBLANK(E7))</formula>
    </cfRule>
  </conditionalFormatting>
  <conditionalFormatting sqref="D9">
    <cfRule type="cellIs" priority="14" stopIfTrue="1" operator="equal">
      <formula>""</formula>
    </cfRule>
    <cfRule type="cellIs" dxfId="64" priority="15" stopIfTrue="1" operator="lessThan">
      <formula>3</formula>
    </cfRule>
  </conditionalFormatting>
  <conditionalFormatting sqref="E9">
    <cfRule type="expression" dxfId="63" priority="13" stopIfTrue="1">
      <formula>AND(NOT(ISBLANK(D9)),ISBLANK(E9))</formula>
    </cfRule>
  </conditionalFormatting>
  <conditionalFormatting sqref="D10">
    <cfRule type="cellIs" priority="11" stopIfTrue="1" operator="equal">
      <formula>""</formula>
    </cfRule>
    <cfRule type="cellIs" dxfId="62" priority="12" stopIfTrue="1" operator="lessThan">
      <formula>3</formula>
    </cfRule>
  </conditionalFormatting>
  <conditionalFormatting sqref="E10">
    <cfRule type="expression" dxfId="61" priority="10" stopIfTrue="1">
      <formula>AND(NOT(ISBLANK(D10)),ISBLANK(E10))</formula>
    </cfRule>
  </conditionalFormatting>
  <conditionalFormatting sqref="D15">
    <cfRule type="cellIs" priority="8" stopIfTrue="1" operator="equal">
      <formula>""</formula>
    </cfRule>
    <cfRule type="cellIs" dxfId="60" priority="9" stopIfTrue="1" operator="lessThan">
      <formula>3</formula>
    </cfRule>
  </conditionalFormatting>
  <conditionalFormatting sqref="E15">
    <cfRule type="expression" dxfId="59" priority="7" stopIfTrue="1">
      <formula>AND(NOT(ISBLANK(D15)),ISBLANK(E15))</formula>
    </cfRule>
  </conditionalFormatting>
  <conditionalFormatting sqref="D13">
    <cfRule type="cellIs" priority="5" stopIfTrue="1" operator="equal">
      <formula>""</formula>
    </cfRule>
    <cfRule type="cellIs" dxfId="58" priority="6" stopIfTrue="1" operator="lessThan">
      <formula>3</formula>
    </cfRule>
  </conditionalFormatting>
  <conditionalFormatting sqref="E13">
    <cfRule type="expression" dxfId="57" priority="4" stopIfTrue="1">
      <formula>AND(NOT(ISBLANK(D13)),ISBLANK(E13))</formula>
    </cfRule>
  </conditionalFormatting>
  <conditionalFormatting sqref="D12">
    <cfRule type="cellIs" priority="2" stopIfTrue="1" operator="equal">
      <formula>""</formula>
    </cfRule>
    <cfRule type="cellIs" dxfId="56" priority="3" stopIfTrue="1" operator="lessThan">
      <formula>3</formula>
    </cfRule>
  </conditionalFormatting>
  <conditionalFormatting sqref="E12">
    <cfRule type="expression" dxfId="55" priority="1" stopIfTrue="1">
      <formula>AND(NOT(ISBLANK(D12)),ISBLANK(E12))</formula>
    </cfRule>
  </conditionalFormatting>
  <dataValidations count="1">
    <dataValidation type="list" allowBlank="1" showInputMessage="1" showErrorMessage="1" sqref="D15 D12:D13 D6:D7 D9:D10" xr:uid="{00000000-0002-0000-0500-000000000000}">
      <formula1>"0,1,2,3,4,5, N/A"</formula1>
    </dataValidation>
  </dataValidations>
  <printOptions horizontalCentered="1"/>
  <pageMargins left="0.25" right="0.25" top="0.25" bottom="0.39" header="0.5" footer="0.24"/>
  <pageSetup scale="54" fitToHeight="4" orientation="landscape" r:id="rId1"/>
  <headerFooter alignWithMargins="0">
    <oddFooter>&amp;L&amp;F&amp;C&amp;A&amp;RPage &amp;P of &amp;N</oddFooter>
  </headerFooter>
  <rowBreaks count="1" manualBreakCount="1">
    <brk id="10"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rgb="FF367C2B"/>
    <pageSetUpPr fitToPage="1"/>
  </sheetPr>
  <dimension ref="A1:L17"/>
  <sheetViews>
    <sheetView zoomScale="70" zoomScaleNormal="70" zoomScaleSheetLayoutView="70" workbookViewId="0">
      <pane ySplit="4" topLeftCell="A5" activePane="bottomLeft" state="frozen"/>
      <selection activeCell="K22" sqref="K22"/>
      <selection pane="bottomLeft" activeCell="K22" sqref="K22"/>
    </sheetView>
  </sheetViews>
  <sheetFormatPr defaultColWidth="9.140625" defaultRowHeight="12.75" x14ac:dyDescent="0.2"/>
  <cols>
    <col min="1" max="1" width="4" style="26" customWidth="1"/>
    <col min="2" max="2" width="15.28515625" style="28" customWidth="1"/>
    <col min="3" max="3" width="42.28515625" style="44" customWidth="1"/>
    <col min="4" max="4" width="8.7109375" style="44" customWidth="1"/>
    <col min="5" max="5" width="35.42578125" style="28" customWidth="1"/>
    <col min="6" max="8" width="25.7109375" style="44" customWidth="1"/>
    <col min="9" max="9" width="11.42578125" style="44" customWidth="1"/>
    <col min="10" max="10" width="11.42578125" style="28" customWidth="1"/>
    <col min="11" max="11" width="5.7109375" style="27" customWidth="1"/>
    <col min="12" max="12" width="35.42578125" style="44" customWidth="1"/>
    <col min="13" max="16384" width="9.140625" style="44"/>
  </cols>
  <sheetData>
    <row r="1" spans="1:12" s="48" customFormat="1" ht="16.5" thickTop="1" thickBot="1" x14ac:dyDescent="0.25">
      <c r="A1" s="414" t="s">
        <v>355</v>
      </c>
      <c r="B1" s="415"/>
      <c r="C1" s="415"/>
      <c r="D1" s="415"/>
      <c r="E1" s="415"/>
      <c r="F1" s="415"/>
      <c r="G1" s="415"/>
      <c r="H1" s="415"/>
      <c r="I1" s="415"/>
      <c r="J1" s="415"/>
      <c r="K1" s="416"/>
      <c r="L1" s="420" t="s">
        <v>216</v>
      </c>
    </row>
    <row r="2" spans="1:12" ht="57" customHeight="1" thickTop="1" thickBot="1" x14ac:dyDescent="0.25">
      <c r="A2" s="419" t="s">
        <v>27</v>
      </c>
      <c r="B2" s="419"/>
      <c r="C2" s="419"/>
      <c r="D2" s="418" t="s">
        <v>163</v>
      </c>
      <c r="E2" s="418"/>
      <c r="F2" s="418"/>
      <c r="G2" s="418"/>
      <c r="H2" s="418"/>
      <c r="I2" s="418"/>
      <c r="J2" s="418"/>
      <c r="K2" s="418"/>
      <c r="L2" s="420"/>
    </row>
    <row r="3" spans="1:12" s="23" customFormat="1" ht="34.5" customHeight="1" thickTop="1" thickBot="1" x14ac:dyDescent="0.25">
      <c r="A3" s="413" t="s">
        <v>117</v>
      </c>
      <c r="B3" s="412" t="s">
        <v>2</v>
      </c>
      <c r="C3" s="421" t="s">
        <v>210</v>
      </c>
      <c r="D3" s="412" t="s">
        <v>22</v>
      </c>
      <c r="E3" s="412" t="s">
        <v>208</v>
      </c>
      <c r="F3" s="413" t="s">
        <v>23</v>
      </c>
      <c r="G3" s="413"/>
      <c r="H3" s="413"/>
      <c r="I3" s="128" t="s">
        <v>75</v>
      </c>
      <c r="J3" s="129" t="s">
        <v>76</v>
      </c>
      <c r="K3" s="417" t="s">
        <v>7</v>
      </c>
      <c r="L3" s="412" t="s">
        <v>209</v>
      </c>
    </row>
    <row r="4" spans="1:12" s="23" customFormat="1" ht="32.25" customHeight="1" thickTop="1" thickBot="1" x14ac:dyDescent="0.25">
      <c r="A4" s="413"/>
      <c r="B4" s="412"/>
      <c r="C4" s="421"/>
      <c r="D4" s="412"/>
      <c r="E4" s="412"/>
      <c r="F4" s="130">
        <v>1</v>
      </c>
      <c r="G4" s="130">
        <v>3</v>
      </c>
      <c r="H4" s="130">
        <v>5</v>
      </c>
      <c r="I4" s="131">
        <f>SUM(I6,I8:I10)</f>
        <v>75</v>
      </c>
      <c r="J4" s="131">
        <f>SUM(J5,J7)</f>
        <v>0</v>
      </c>
      <c r="K4" s="417"/>
      <c r="L4" s="412"/>
    </row>
    <row r="5" spans="1:12" s="45" customFormat="1" ht="17.25" thickTop="1" thickBot="1" x14ac:dyDescent="0.25">
      <c r="A5" s="116" t="s">
        <v>104</v>
      </c>
      <c r="B5" s="117"/>
      <c r="C5" s="118"/>
      <c r="D5" s="119">
        <f>+J5/I5</f>
        <v>0</v>
      </c>
      <c r="E5" s="120"/>
      <c r="F5" s="121"/>
      <c r="G5" s="121"/>
      <c r="H5" s="122"/>
      <c r="I5" s="123">
        <f>SUM(I6)</f>
        <v>20</v>
      </c>
      <c r="J5" s="124">
        <f>SUM(J6)</f>
        <v>0</v>
      </c>
      <c r="K5" s="125"/>
      <c r="L5" s="121"/>
    </row>
    <row r="6" spans="1:12" s="46" customFormat="1" ht="300.75" thickTop="1" thickBot="1" x14ac:dyDescent="0.25">
      <c r="A6" s="212">
        <v>1.1000000000000001</v>
      </c>
      <c r="B6" s="143" t="s">
        <v>82</v>
      </c>
      <c r="C6" s="144" t="s">
        <v>247</v>
      </c>
      <c r="D6" s="127"/>
      <c r="E6" s="101"/>
      <c r="F6" s="139" t="s">
        <v>248</v>
      </c>
      <c r="G6" s="139" t="s">
        <v>404</v>
      </c>
      <c r="H6" s="139" t="s">
        <v>353</v>
      </c>
      <c r="I6" s="138">
        <f>IF($D6="N/A",0,20)</f>
        <v>20</v>
      </c>
      <c r="J6" s="141">
        <f>IF(D6="N/A",0,D6*I6/5)</f>
        <v>0</v>
      </c>
      <c r="K6" s="142" t="s">
        <v>30</v>
      </c>
      <c r="L6" s="140" t="s">
        <v>467</v>
      </c>
    </row>
    <row r="7" spans="1:12" s="24" customFormat="1" ht="17.25" thickTop="1" thickBot="1" x14ac:dyDescent="0.25">
      <c r="A7" s="116" t="s">
        <v>105</v>
      </c>
      <c r="B7" s="117"/>
      <c r="C7" s="118"/>
      <c r="D7" s="119">
        <f>+J7/I7</f>
        <v>0</v>
      </c>
      <c r="E7" s="121"/>
      <c r="F7" s="121"/>
      <c r="G7" s="121"/>
      <c r="H7" s="122"/>
      <c r="I7" s="123">
        <f>SUM(I8:I10)</f>
        <v>55</v>
      </c>
      <c r="J7" s="123">
        <f>SUM(J8:J10)</f>
        <v>0</v>
      </c>
      <c r="K7" s="125"/>
      <c r="L7" s="126"/>
    </row>
    <row r="8" spans="1:12" s="47" customFormat="1" ht="215.25" thickTop="1" thickBot="1" x14ac:dyDescent="0.25">
      <c r="A8" s="212">
        <v>2.1</v>
      </c>
      <c r="B8" s="143" t="s">
        <v>405</v>
      </c>
      <c r="C8" s="137" t="s">
        <v>249</v>
      </c>
      <c r="D8" s="127"/>
      <c r="E8" s="101"/>
      <c r="F8" s="140" t="s">
        <v>468</v>
      </c>
      <c r="G8" s="140" t="s">
        <v>469</v>
      </c>
      <c r="H8" s="140" t="s">
        <v>406</v>
      </c>
      <c r="I8" s="138">
        <f>IF($D8="N/A",0,25)</f>
        <v>25</v>
      </c>
      <c r="J8" s="141">
        <f>IF(D8="N/A",0,D8*I8/5)</f>
        <v>0</v>
      </c>
      <c r="K8" s="142" t="s">
        <v>30</v>
      </c>
      <c r="L8" s="140" t="s">
        <v>470</v>
      </c>
    </row>
    <row r="9" spans="1:12" s="24" customFormat="1" ht="158.25" thickTop="1" thickBot="1" x14ac:dyDescent="0.25">
      <c r="A9" s="212">
        <v>2.2000000000000002</v>
      </c>
      <c r="B9" s="143" t="s">
        <v>83</v>
      </c>
      <c r="C9" s="144" t="s">
        <v>217</v>
      </c>
      <c r="D9" s="127"/>
      <c r="E9" s="101"/>
      <c r="F9" s="139" t="s">
        <v>250</v>
      </c>
      <c r="G9" s="139" t="s">
        <v>407</v>
      </c>
      <c r="H9" s="139" t="s">
        <v>471</v>
      </c>
      <c r="I9" s="138">
        <f>IF($D9="N/A",0,20)</f>
        <v>20</v>
      </c>
      <c r="J9" s="141">
        <f>IF(D9="N/A",0,D9*I9/5)</f>
        <v>0</v>
      </c>
      <c r="K9" s="142" t="s">
        <v>8</v>
      </c>
      <c r="L9" s="140" t="s">
        <v>472</v>
      </c>
    </row>
    <row r="10" spans="1:12" s="24" customFormat="1" ht="315" thickTop="1" thickBot="1" x14ac:dyDescent="0.25">
      <c r="A10" s="212">
        <v>2.2999999999999998</v>
      </c>
      <c r="B10" s="143" t="s">
        <v>84</v>
      </c>
      <c r="C10" s="144" t="s">
        <v>311</v>
      </c>
      <c r="D10" s="127"/>
      <c r="E10" s="101"/>
      <c r="F10" s="139" t="s">
        <v>473</v>
      </c>
      <c r="G10" s="139" t="s">
        <v>474</v>
      </c>
      <c r="H10" s="139" t="s">
        <v>408</v>
      </c>
      <c r="I10" s="138">
        <f>IF($D10="N/A",0,10)</f>
        <v>10</v>
      </c>
      <c r="J10" s="141">
        <f>IF(D10="N/A",0,D10*I10/5)</f>
        <v>0</v>
      </c>
      <c r="K10" s="142" t="s">
        <v>1</v>
      </c>
      <c r="L10" s="140" t="s">
        <v>409</v>
      </c>
    </row>
    <row r="11" spans="1:12" ht="15" thickTop="1" x14ac:dyDescent="0.2">
      <c r="E11" s="81"/>
      <c r="F11" s="82"/>
      <c r="G11" s="82"/>
      <c r="H11" s="82"/>
      <c r="L11" s="82"/>
    </row>
    <row r="12" spans="1:12" s="23" customFormat="1" ht="14.25" x14ac:dyDescent="0.2">
      <c r="A12" s="26"/>
      <c r="B12" s="28"/>
      <c r="E12" s="83"/>
      <c r="F12" s="84"/>
      <c r="G12" s="84"/>
      <c r="H12" s="84"/>
      <c r="J12" s="29"/>
      <c r="K12" s="27"/>
      <c r="L12" s="84"/>
    </row>
    <row r="13" spans="1:12" ht="14.25" x14ac:dyDescent="0.2">
      <c r="E13" s="81"/>
      <c r="F13" s="82"/>
      <c r="G13" s="82"/>
      <c r="H13" s="82"/>
      <c r="L13" s="82"/>
    </row>
    <row r="14" spans="1:12" ht="14.25" x14ac:dyDescent="0.2">
      <c r="E14" s="81"/>
      <c r="F14" s="82"/>
      <c r="G14" s="82"/>
      <c r="H14" s="82"/>
      <c r="L14" s="82"/>
    </row>
    <row r="15" spans="1:12" ht="14.25" x14ac:dyDescent="0.2">
      <c r="E15" s="81"/>
      <c r="F15" s="82"/>
      <c r="G15" s="82"/>
      <c r="H15" s="82"/>
      <c r="L15" s="82"/>
    </row>
    <row r="16" spans="1:12" ht="14.25" x14ac:dyDescent="0.2">
      <c r="E16" s="81"/>
      <c r="F16" s="82"/>
      <c r="G16" s="82"/>
      <c r="H16" s="82"/>
      <c r="L16" s="82"/>
    </row>
    <row r="17" spans="5:12" ht="14.25" x14ac:dyDescent="0.2">
      <c r="E17" s="81"/>
      <c r="F17" s="82"/>
      <c r="G17" s="82"/>
      <c r="H17" s="82"/>
      <c r="L17" s="82"/>
    </row>
  </sheetData>
  <sheetProtection algorithmName="SHA-512" hashValue="UKeGZzrTS7UKGpUM/L8d0qn7eZXxzkD1nLGn3ht2NSu0DjMMLzxBc17ni8k7JDT4nHhNlV6aahA598uml8Wf9Q==" saltValue="AsM+gvDZUOJkJc7PbHtqKw==" spinCount="100000" sheet="1" formatCells="0" formatColumns="0" formatRows="0"/>
  <protectedRanges>
    <protectedRange sqref="L1" name="Range3"/>
    <protectedRange sqref="D6" name="Range1"/>
    <protectedRange sqref="D8:D10" name="Range2"/>
    <protectedRange sqref="E6" name="Range1_5"/>
    <protectedRange sqref="E8" name="Range1_6"/>
    <protectedRange sqref="E9" name="Range1_7"/>
    <protectedRange sqref="E10" name="Range1_8"/>
  </protectedRanges>
  <mergeCells count="12">
    <mergeCell ref="E3:E4"/>
    <mergeCell ref="F3:H3"/>
    <mergeCell ref="A1:K1"/>
    <mergeCell ref="K3:K4"/>
    <mergeCell ref="L3:L4"/>
    <mergeCell ref="D2:K2"/>
    <mergeCell ref="A2:C2"/>
    <mergeCell ref="L1:L2"/>
    <mergeCell ref="A3:A4"/>
    <mergeCell ref="B3:B4"/>
    <mergeCell ref="C3:C4"/>
    <mergeCell ref="D3:D4"/>
  </mergeCells>
  <conditionalFormatting sqref="D6 D8:D10">
    <cfRule type="cellIs" priority="26" stopIfTrue="1" operator="equal">
      <formula>""</formula>
    </cfRule>
    <cfRule type="cellIs" dxfId="54" priority="27" stopIfTrue="1" operator="lessThan">
      <formula>3</formula>
    </cfRule>
  </conditionalFormatting>
  <conditionalFormatting sqref="E6">
    <cfRule type="expression" dxfId="53" priority="4" stopIfTrue="1">
      <formula>AND(NOT(ISBLANK(D6)),ISBLANK(E6))</formula>
    </cfRule>
  </conditionalFormatting>
  <conditionalFormatting sqref="E8">
    <cfRule type="expression" dxfId="52" priority="3" stopIfTrue="1">
      <formula>AND(NOT(ISBLANK(D8)),ISBLANK(E8))</formula>
    </cfRule>
  </conditionalFormatting>
  <conditionalFormatting sqref="E9">
    <cfRule type="expression" dxfId="51" priority="2" stopIfTrue="1">
      <formula>AND(NOT(ISBLANK(D9)),ISBLANK(E9))</formula>
    </cfRule>
  </conditionalFormatting>
  <conditionalFormatting sqref="E10">
    <cfRule type="expression" dxfId="50" priority="1" stopIfTrue="1">
      <formula>AND(NOT(ISBLANK(D10)),ISBLANK(E10))</formula>
    </cfRule>
  </conditionalFormatting>
  <dataValidations count="1">
    <dataValidation type="list" allowBlank="1" showInputMessage="1" showErrorMessage="1" sqref="D8:D10 D6" xr:uid="{00000000-0002-0000-0600-000000000000}">
      <formula1>"0,1,2,3,4,5, N/A"</formula1>
    </dataValidation>
  </dataValidations>
  <printOptions horizontalCentered="1"/>
  <pageMargins left="0.25" right="0.25" top="0.25" bottom="0.39" header="0.5" footer="0.24"/>
  <pageSetup scale="54" fitToHeight="4" orientation="landscape" r:id="rId1"/>
  <headerFooter alignWithMargins="0">
    <oddFooter>&amp;L&amp;F&amp;C&amp;A&amp;RPage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367C2B"/>
    <pageSetUpPr fitToPage="1"/>
  </sheetPr>
  <dimension ref="A1:L18"/>
  <sheetViews>
    <sheetView zoomScale="70" zoomScaleNormal="70" zoomScaleSheetLayoutView="40" workbookViewId="0">
      <pane ySplit="4" topLeftCell="A5" activePane="bottomLeft" state="frozen"/>
      <selection activeCell="K22" sqref="K22"/>
      <selection pane="bottomLeft" activeCell="K22" sqref="K22"/>
    </sheetView>
  </sheetViews>
  <sheetFormatPr defaultColWidth="9.140625" defaultRowHeight="12.75" x14ac:dyDescent="0.2"/>
  <cols>
    <col min="1" max="1" width="4" style="26" customWidth="1"/>
    <col min="2" max="2" width="15.28515625" style="28" customWidth="1"/>
    <col min="3" max="3" width="42.28515625" style="44" customWidth="1"/>
    <col min="4" max="4" width="8.5703125" style="44" customWidth="1"/>
    <col min="5" max="5" width="35.42578125" style="28" customWidth="1"/>
    <col min="6" max="8" width="25.7109375" style="44" customWidth="1"/>
    <col min="9" max="9" width="11.42578125" style="44" customWidth="1"/>
    <col min="10" max="10" width="12" style="28" customWidth="1"/>
    <col min="11" max="11" width="5.7109375" style="27" customWidth="1"/>
    <col min="12" max="12" width="35.42578125" style="44" customWidth="1"/>
    <col min="13" max="16384" width="9.140625" style="44"/>
  </cols>
  <sheetData>
    <row r="1" spans="1:12" s="48" customFormat="1" ht="16.5" thickTop="1" thickBot="1" x14ac:dyDescent="0.25">
      <c r="A1" s="414" t="s">
        <v>355</v>
      </c>
      <c r="B1" s="415"/>
      <c r="C1" s="415"/>
      <c r="D1" s="415"/>
      <c r="E1" s="415"/>
      <c r="F1" s="415"/>
      <c r="G1" s="415"/>
      <c r="H1" s="415"/>
      <c r="I1" s="415"/>
      <c r="J1" s="415"/>
      <c r="K1" s="416"/>
      <c r="L1" s="420" t="s">
        <v>218</v>
      </c>
    </row>
    <row r="2" spans="1:12" ht="57.75" customHeight="1" thickTop="1" thickBot="1" x14ac:dyDescent="0.25">
      <c r="A2" s="419" t="s">
        <v>25</v>
      </c>
      <c r="B2" s="419"/>
      <c r="C2" s="419"/>
      <c r="D2" s="418" t="s">
        <v>26</v>
      </c>
      <c r="E2" s="418"/>
      <c r="F2" s="418"/>
      <c r="G2" s="418"/>
      <c r="H2" s="418"/>
      <c r="I2" s="418"/>
      <c r="J2" s="418"/>
      <c r="K2" s="418"/>
      <c r="L2" s="420"/>
    </row>
    <row r="3" spans="1:12" s="23" customFormat="1" ht="34.5" customHeight="1" thickTop="1" thickBot="1" x14ac:dyDescent="0.25">
      <c r="A3" s="413" t="s">
        <v>117</v>
      </c>
      <c r="B3" s="412" t="s">
        <v>2</v>
      </c>
      <c r="C3" s="421" t="s">
        <v>210</v>
      </c>
      <c r="D3" s="412" t="s">
        <v>22</v>
      </c>
      <c r="E3" s="412" t="s">
        <v>208</v>
      </c>
      <c r="F3" s="413" t="s">
        <v>23</v>
      </c>
      <c r="G3" s="413"/>
      <c r="H3" s="413"/>
      <c r="I3" s="128" t="s">
        <v>75</v>
      </c>
      <c r="J3" s="129" t="s">
        <v>76</v>
      </c>
      <c r="K3" s="417" t="s">
        <v>7</v>
      </c>
      <c r="L3" s="412" t="s">
        <v>209</v>
      </c>
    </row>
    <row r="4" spans="1:12" s="23" customFormat="1" ht="32.25" customHeight="1" thickTop="1" thickBot="1" x14ac:dyDescent="0.25">
      <c r="A4" s="413"/>
      <c r="B4" s="412"/>
      <c r="C4" s="421"/>
      <c r="D4" s="412"/>
      <c r="E4" s="412"/>
      <c r="F4" s="130">
        <v>1</v>
      </c>
      <c r="G4" s="130">
        <v>3</v>
      </c>
      <c r="H4" s="130">
        <v>5</v>
      </c>
      <c r="I4" s="131">
        <f>SUM(I5,I9,I12)</f>
        <v>125</v>
      </c>
      <c r="J4" s="131">
        <f>SUM(J5,J9,J12)</f>
        <v>0</v>
      </c>
      <c r="K4" s="417"/>
      <c r="L4" s="412"/>
    </row>
    <row r="5" spans="1:12" s="45" customFormat="1" ht="17.25" thickTop="1" thickBot="1" x14ac:dyDescent="0.25">
      <c r="A5" s="132" t="s">
        <v>102</v>
      </c>
      <c r="B5" s="133"/>
      <c r="C5" s="134"/>
      <c r="D5" s="119">
        <f>+J5/I5</f>
        <v>0</v>
      </c>
      <c r="E5" s="118"/>
      <c r="F5" s="121"/>
      <c r="G5" s="121"/>
      <c r="H5" s="122"/>
      <c r="I5" s="123">
        <f>SUM(I6:I8)</f>
        <v>40</v>
      </c>
      <c r="J5" s="123">
        <f>SUM(J6:J8)</f>
        <v>0</v>
      </c>
      <c r="K5" s="135"/>
      <c r="L5" s="118"/>
    </row>
    <row r="6" spans="1:12" s="46" customFormat="1" ht="186.75" thickTop="1" thickBot="1" x14ac:dyDescent="0.25">
      <c r="A6" s="213">
        <v>1.1000000000000001</v>
      </c>
      <c r="B6" s="136" t="s">
        <v>130</v>
      </c>
      <c r="C6" s="137" t="s">
        <v>64</v>
      </c>
      <c r="D6" s="100"/>
      <c r="E6" s="101"/>
      <c r="F6" s="139" t="s">
        <v>251</v>
      </c>
      <c r="G6" s="139" t="s">
        <v>476</v>
      </c>
      <c r="H6" s="140" t="s">
        <v>475</v>
      </c>
      <c r="I6" s="138">
        <f>IF($D6="N/A",0,10)</f>
        <v>10</v>
      </c>
      <c r="J6" s="141">
        <f>IF(D6="N/A",0,D6*I6/5)</f>
        <v>0</v>
      </c>
      <c r="K6" s="142" t="s">
        <v>8</v>
      </c>
      <c r="L6" s="139" t="s">
        <v>477</v>
      </c>
    </row>
    <row r="7" spans="1:12" s="24" customFormat="1" ht="286.5" thickTop="1" thickBot="1" x14ac:dyDescent="0.25">
      <c r="A7" s="213">
        <v>1.2</v>
      </c>
      <c r="B7" s="136" t="s">
        <v>85</v>
      </c>
      <c r="C7" s="137" t="s">
        <v>261</v>
      </c>
      <c r="D7" s="100"/>
      <c r="E7" s="101"/>
      <c r="F7" s="139" t="s">
        <v>268</v>
      </c>
      <c r="G7" s="139" t="s">
        <v>478</v>
      </c>
      <c r="H7" s="140" t="s">
        <v>344</v>
      </c>
      <c r="I7" s="138">
        <f>IF($D7="N/A",0,15)</f>
        <v>15</v>
      </c>
      <c r="J7" s="141">
        <f>IF(D7="N/A",0,D7*I7/5)</f>
        <v>0</v>
      </c>
      <c r="K7" s="142" t="s">
        <v>17</v>
      </c>
      <c r="L7" s="140" t="s">
        <v>479</v>
      </c>
    </row>
    <row r="8" spans="1:12" s="47" customFormat="1" ht="258" thickTop="1" thickBot="1" x14ac:dyDescent="0.25">
      <c r="A8" s="214">
        <v>1.3</v>
      </c>
      <c r="B8" s="143" t="s">
        <v>118</v>
      </c>
      <c r="C8" s="144" t="s">
        <v>410</v>
      </c>
      <c r="D8" s="100"/>
      <c r="E8" s="101"/>
      <c r="F8" s="139" t="s">
        <v>252</v>
      </c>
      <c r="G8" s="139" t="s">
        <v>506</v>
      </c>
      <c r="H8" s="139" t="s">
        <v>480</v>
      </c>
      <c r="I8" s="138">
        <f>IF($D8="N/A",0,15)</f>
        <v>15</v>
      </c>
      <c r="J8" s="141">
        <f>IF(D8="N/A",0,D8*I8/5)</f>
        <v>0</v>
      </c>
      <c r="K8" s="142" t="s">
        <v>8</v>
      </c>
      <c r="L8" s="140" t="s">
        <v>520</v>
      </c>
    </row>
    <row r="9" spans="1:12" s="24" customFormat="1" ht="17.25" thickTop="1" thickBot="1" x14ac:dyDescent="0.25">
      <c r="A9" s="132" t="s">
        <v>103</v>
      </c>
      <c r="B9" s="134"/>
      <c r="C9" s="118"/>
      <c r="D9" s="119">
        <f>+J9/I9</f>
        <v>0</v>
      </c>
      <c r="E9" s="121"/>
      <c r="F9" s="121"/>
      <c r="G9" s="121"/>
      <c r="H9" s="122"/>
      <c r="I9" s="123">
        <f>SUM(I10:I11)</f>
        <v>25</v>
      </c>
      <c r="J9" s="123">
        <f>SUM(J10:J11)</f>
        <v>0</v>
      </c>
      <c r="K9" s="125"/>
      <c r="L9" s="126"/>
    </row>
    <row r="10" spans="1:12" s="24" customFormat="1" ht="144.75" thickTop="1" thickBot="1" x14ac:dyDescent="0.25">
      <c r="A10" s="214">
        <v>2.1</v>
      </c>
      <c r="B10" s="136" t="s">
        <v>119</v>
      </c>
      <c r="C10" s="144" t="s">
        <v>253</v>
      </c>
      <c r="D10" s="100"/>
      <c r="E10" s="101"/>
      <c r="F10" s="139" t="s">
        <v>254</v>
      </c>
      <c r="G10" s="139" t="s">
        <v>507</v>
      </c>
      <c r="H10" s="139" t="s">
        <v>343</v>
      </c>
      <c r="I10" s="138">
        <f>IF($D10="N/A",0,15)</f>
        <v>15</v>
      </c>
      <c r="J10" s="141">
        <f>IF(D10="N/A",0,D10*I10/5)</f>
        <v>0</v>
      </c>
      <c r="K10" s="142" t="s">
        <v>30</v>
      </c>
      <c r="L10" s="140" t="s">
        <v>521</v>
      </c>
    </row>
    <row r="11" spans="1:12" s="24" customFormat="1" ht="129.75" customHeight="1" thickTop="1" thickBot="1" x14ac:dyDescent="0.25">
      <c r="A11" s="214">
        <v>2.2000000000000002</v>
      </c>
      <c r="B11" s="136" t="s">
        <v>120</v>
      </c>
      <c r="C11" s="137" t="s">
        <v>411</v>
      </c>
      <c r="D11" s="100"/>
      <c r="E11" s="101"/>
      <c r="F11" s="140" t="s">
        <v>412</v>
      </c>
      <c r="G11" s="140" t="s">
        <v>413</v>
      </c>
      <c r="H11" s="140" t="s">
        <v>483</v>
      </c>
      <c r="I11" s="138">
        <f>IF($D11="N/A",0,10)</f>
        <v>10</v>
      </c>
      <c r="J11" s="141">
        <f>IF(D11="N/A",0,D11*I11/5)</f>
        <v>0</v>
      </c>
      <c r="K11" s="142" t="s">
        <v>8</v>
      </c>
      <c r="L11" s="140" t="s">
        <v>88</v>
      </c>
    </row>
    <row r="12" spans="1:12" s="24" customFormat="1" ht="17.25" thickTop="1" thickBot="1" x14ac:dyDescent="0.25">
      <c r="A12" s="132" t="s">
        <v>204</v>
      </c>
      <c r="B12" s="134"/>
      <c r="C12" s="118"/>
      <c r="D12" s="119">
        <f>+J12/I12</f>
        <v>0</v>
      </c>
      <c r="E12" s="121"/>
      <c r="F12" s="121"/>
      <c r="G12" s="121"/>
      <c r="H12" s="122"/>
      <c r="I12" s="123">
        <f>SUM(I13:I16)</f>
        <v>60</v>
      </c>
      <c r="J12" s="124">
        <f>SUM(J13:J16)</f>
        <v>0</v>
      </c>
      <c r="K12" s="125"/>
      <c r="L12" s="126"/>
    </row>
    <row r="13" spans="1:12" s="47" customFormat="1" ht="158.25" thickTop="1" thickBot="1" x14ac:dyDescent="0.25">
      <c r="A13" s="214">
        <v>3.1</v>
      </c>
      <c r="B13" s="136" t="s">
        <v>121</v>
      </c>
      <c r="C13" s="144" t="s">
        <v>256</v>
      </c>
      <c r="D13" s="100"/>
      <c r="E13" s="101"/>
      <c r="F13" s="139" t="s">
        <v>255</v>
      </c>
      <c r="G13" s="139" t="s">
        <v>414</v>
      </c>
      <c r="H13" s="139" t="s">
        <v>415</v>
      </c>
      <c r="I13" s="138">
        <f>IF($D13="N/A",0,15)</f>
        <v>15</v>
      </c>
      <c r="J13" s="141">
        <f>IF(D13="N/A",0,D13*I13/5)</f>
        <v>0</v>
      </c>
      <c r="K13" s="142" t="s">
        <v>8</v>
      </c>
      <c r="L13" s="140" t="s">
        <v>416</v>
      </c>
    </row>
    <row r="14" spans="1:12" s="24" customFormat="1" ht="217.5" thickTop="1" thickBot="1" x14ac:dyDescent="0.25">
      <c r="A14" s="214">
        <v>3.2</v>
      </c>
      <c r="B14" s="136" t="s">
        <v>86</v>
      </c>
      <c r="C14" s="144" t="s">
        <v>65</v>
      </c>
      <c r="D14" s="100"/>
      <c r="E14" s="101"/>
      <c r="F14" s="139" t="s">
        <v>257</v>
      </c>
      <c r="G14" s="139" t="s">
        <v>482</v>
      </c>
      <c r="H14" s="139" t="s">
        <v>481</v>
      </c>
      <c r="I14" s="138">
        <f>IF($D14="N/A",0,10)</f>
        <v>10</v>
      </c>
      <c r="J14" s="141">
        <f>IF(D14="N/A",0,D14*I14/5)</f>
        <v>0</v>
      </c>
      <c r="K14" s="142" t="s">
        <v>8</v>
      </c>
      <c r="L14" s="140" t="s">
        <v>41</v>
      </c>
    </row>
    <row r="15" spans="1:12" s="25" customFormat="1" ht="238.9" customHeight="1" thickTop="1" thickBot="1" x14ac:dyDescent="0.25">
      <c r="A15" s="214">
        <v>3.3</v>
      </c>
      <c r="B15" s="136" t="s">
        <v>87</v>
      </c>
      <c r="C15" s="144" t="s">
        <v>259</v>
      </c>
      <c r="D15" s="100"/>
      <c r="E15" s="101"/>
      <c r="F15" s="139" t="s">
        <v>258</v>
      </c>
      <c r="G15" s="139" t="s">
        <v>509</v>
      </c>
      <c r="H15" s="139" t="s">
        <v>508</v>
      </c>
      <c r="I15" s="138">
        <f>IF($D15="N/A",0,15)</f>
        <v>15</v>
      </c>
      <c r="J15" s="141">
        <f>IF(D15="N/A",0,D15*I15/5)</f>
        <v>0</v>
      </c>
      <c r="K15" s="142" t="s">
        <v>8</v>
      </c>
      <c r="L15" s="140" t="s">
        <v>89</v>
      </c>
    </row>
    <row r="16" spans="1:12" s="47" customFormat="1" ht="186.75" thickTop="1" thickBot="1" x14ac:dyDescent="0.25">
      <c r="A16" s="214">
        <v>3.4</v>
      </c>
      <c r="B16" s="143" t="s">
        <v>417</v>
      </c>
      <c r="C16" s="137" t="s">
        <v>66</v>
      </c>
      <c r="D16" s="100"/>
      <c r="E16" s="101"/>
      <c r="F16" s="140" t="s">
        <v>260</v>
      </c>
      <c r="G16" s="140" t="s">
        <v>484</v>
      </c>
      <c r="H16" s="140" t="s">
        <v>418</v>
      </c>
      <c r="I16" s="138">
        <f>IF($D16="N/A",0,20)</f>
        <v>20</v>
      </c>
      <c r="J16" s="141">
        <f>IF(D16="N/A",0,D16*I16/5)</f>
        <v>0</v>
      </c>
      <c r="K16" s="142" t="s">
        <v>31</v>
      </c>
      <c r="L16" s="140" t="s">
        <v>485</v>
      </c>
    </row>
    <row r="17" spans="1:12" ht="15" thickTop="1" x14ac:dyDescent="0.2">
      <c r="E17" s="81"/>
      <c r="F17" s="82"/>
      <c r="G17" s="82"/>
      <c r="H17" s="82"/>
      <c r="L17" s="82"/>
    </row>
    <row r="18" spans="1:12" s="23" customFormat="1" x14ac:dyDescent="0.2">
      <c r="A18" s="26"/>
      <c r="B18" s="28"/>
      <c r="E18" s="29"/>
      <c r="J18" s="29"/>
      <c r="K18" s="27"/>
    </row>
  </sheetData>
  <sheetProtection algorithmName="SHA-512" hashValue="wXpqq+jD2EDqLdE9dIrvCeQaslhKutx+iUx9/IR4SYOog4jylAod97ZMZskuC9VZ75U2CK00mlDTUqPoT/TBLA==" saltValue="NJ7JJ1V7BnFzrn79UMch5g==" spinCount="100000" sheet="1" formatCells="0" formatColumns="0" formatRows="0"/>
  <protectedRanges>
    <protectedRange sqref="L1" name="Range4"/>
    <protectedRange sqref="D6:D8" name="Range1"/>
    <protectedRange sqref="D10:D11" name="Range2"/>
    <protectedRange sqref="D13:D16" name="Range3"/>
    <protectedRange sqref="E6" name="Range1_5"/>
    <protectedRange sqref="E7" name="Range1_5_1"/>
    <protectedRange sqref="E8" name="Range1_5_2"/>
    <protectedRange sqref="E10" name="Range1_5_3"/>
    <protectedRange sqref="E11" name="Range1_5_4"/>
    <protectedRange sqref="E13" name="Range1_5_5"/>
    <protectedRange sqref="E14" name="Range1_5_6"/>
    <protectedRange sqref="E15" name="Range1_5_7"/>
    <protectedRange sqref="E16" name="Range1_5_8"/>
  </protectedRanges>
  <mergeCells count="12">
    <mergeCell ref="E3:E4"/>
    <mergeCell ref="F3:H3"/>
    <mergeCell ref="A1:K1"/>
    <mergeCell ref="K3:K4"/>
    <mergeCell ref="L3:L4"/>
    <mergeCell ref="L1:L2"/>
    <mergeCell ref="A2:C2"/>
    <mergeCell ref="D2:K2"/>
    <mergeCell ref="A3:A4"/>
    <mergeCell ref="B3:B4"/>
    <mergeCell ref="C3:C4"/>
    <mergeCell ref="D3:D4"/>
  </mergeCells>
  <conditionalFormatting sqref="D6:D8 D10:D11 D13:D16">
    <cfRule type="cellIs" priority="46" stopIfTrue="1" operator="equal">
      <formula>""</formula>
    </cfRule>
    <cfRule type="cellIs" dxfId="49" priority="47" stopIfTrue="1" operator="lessThan">
      <formula>3</formula>
    </cfRule>
  </conditionalFormatting>
  <conditionalFormatting sqref="E7">
    <cfRule type="expression" dxfId="48" priority="8" stopIfTrue="1">
      <formula>AND(NOT(ISBLANK(D7)),ISBLANK(E7))</formula>
    </cfRule>
  </conditionalFormatting>
  <conditionalFormatting sqref="E6">
    <cfRule type="expression" dxfId="47" priority="9" stopIfTrue="1">
      <formula>AND(NOT(ISBLANK(D6)),ISBLANK(E6))</formula>
    </cfRule>
  </conditionalFormatting>
  <conditionalFormatting sqref="E10">
    <cfRule type="expression" dxfId="46" priority="6" stopIfTrue="1">
      <formula>AND(NOT(ISBLANK(D10)),ISBLANK(E10))</formula>
    </cfRule>
  </conditionalFormatting>
  <conditionalFormatting sqref="E8">
    <cfRule type="expression" dxfId="45" priority="7" stopIfTrue="1">
      <formula>AND(NOT(ISBLANK(D8)),ISBLANK(E8))</formula>
    </cfRule>
  </conditionalFormatting>
  <conditionalFormatting sqref="E11">
    <cfRule type="expression" dxfId="44" priority="5" stopIfTrue="1">
      <formula>AND(NOT(ISBLANK(D11)),ISBLANK(E11))</formula>
    </cfRule>
  </conditionalFormatting>
  <conditionalFormatting sqref="E13">
    <cfRule type="expression" dxfId="43" priority="4" stopIfTrue="1">
      <formula>AND(NOT(ISBLANK(D13)),ISBLANK(E13))</formula>
    </cfRule>
  </conditionalFormatting>
  <conditionalFormatting sqref="E14">
    <cfRule type="expression" dxfId="42" priority="3" stopIfTrue="1">
      <formula>AND(NOT(ISBLANK(D14)),ISBLANK(E14))</formula>
    </cfRule>
  </conditionalFormatting>
  <conditionalFormatting sqref="E15">
    <cfRule type="expression" dxfId="41" priority="2" stopIfTrue="1">
      <formula>AND(NOT(ISBLANK(D15)),ISBLANK(E15))</formula>
    </cfRule>
  </conditionalFormatting>
  <conditionalFormatting sqref="E16">
    <cfRule type="expression" dxfId="40" priority="1" stopIfTrue="1">
      <formula>AND(NOT(ISBLANK(D16)),ISBLANK(E16))</formula>
    </cfRule>
  </conditionalFormatting>
  <dataValidations count="1">
    <dataValidation type="list" allowBlank="1" showInputMessage="1" showErrorMessage="1" sqref="D6:D8 D10:D11 D13:D16" xr:uid="{00000000-0002-0000-0700-000000000000}">
      <formula1>"0,1,2,3,4,5, N/A"</formula1>
    </dataValidation>
  </dataValidations>
  <printOptions horizontalCentered="1"/>
  <pageMargins left="0.25" right="0.25" top="0.25" bottom="0.39" header="0.5" footer="0.24"/>
  <pageSetup scale="54" fitToHeight="4" orientation="landscape" r:id="rId1"/>
  <headerFooter alignWithMargins="0">
    <oddFooter>&amp;L&amp;F&amp;C&amp;A&amp;RPage &amp;P of &amp;N</oddFooter>
  </headerFooter>
  <rowBreaks count="1" manualBreakCount="1">
    <brk id="12"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rgb="FF367C2B"/>
    <pageSetUpPr fitToPage="1"/>
  </sheetPr>
  <dimension ref="A1:L21"/>
  <sheetViews>
    <sheetView zoomScale="70" zoomScaleNormal="70" zoomScaleSheetLayoutView="25" workbookViewId="0">
      <pane ySplit="4" topLeftCell="A5" activePane="bottomLeft" state="frozen"/>
      <selection activeCell="K22" sqref="K22"/>
      <selection pane="bottomLeft" activeCell="K22" sqref="K22"/>
    </sheetView>
  </sheetViews>
  <sheetFormatPr defaultColWidth="9.140625" defaultRowHeight="12.75" x14ac:dyDescent="0.2"/>
  <cols>
    <col min="1" max="1" width="4" style="26" customWidth="1"/>
    <col min="2" max="2" width="15.28515625" style="28" customWidth="1"/>
    <col min="3" max="3" width="42.28515625" style="44" customWidth="1"/>
    <col min="4" max="4" width="8.28515625" style="44" customWidth="1"/>
    <col min="5" max="5" width="35.42578125" style="28" customWidth="1"/>
    <col min="6" max="8" width="25.7109375" style="44" customWidth="1"/>
    <col min="9" max="9" width="11.42578125" style="44" customWidth="1"/>
    <col min="10" max="10" width="12.7109375" style="28" customWidth="1"/>
    <col min="11" max="11" width="5.7109375" style="27" customWidth="1"/>
    <col min="12" max="12" width="35.42578125" style="44" customWidth="1"/>
    <col min="13" max="16384" width="9.140625" style="44"/>
  </cols>
  <sheetData>
    <row r="1" spans="1:12" s="48" customFormat="1" ht="16.5" thickTop="1" thickBot="1" x14ac:dyDescent="0.25">
      <c r="A1" s="414" t="s">
        <v>355</v>
      </c>
      <c r="B1" s="415"/>
      <c r="C1" s="415"/>
      <c r="D1" s="415"/>
      <c r="E1" s="415"/>
      <c r="F1" s="415"/>
      <c r="G1" s="415"/>
      <c r="H1" s="415"/>
      <c r="I1" s="415"/>
      <c r="J1" s="415"/>
      <c r="K1" s="416"/>
      <c r="L1" s="420" t="s">
        <v>219</v>
      </c>
    </row>
    <row r="2" spans="1:12" ht="55.5" customHeight="1" thickTop="1" thickBot="1" x14ac:dyDescent="0.25">
      <c r="A2" s="419" t="s">
        <v>28</v>
      </c>
      <c r="B2" s="419"/>
      <c r="C2" s="419"/>
      <c r="D2" s="418" t="s">
        <v>29</v>
      </c>
      <c r="E2" s="418"/>
      <c r="F2" s="418"/>
      <c r="G2" s="418"/>
      <c r="H2" s="418"/>
      <c r="I2" s="418"/>
      <c r="J2" s="418"/>
      <c r="K2" s="418"/>
      <c r="L2" s="420"/>
    </row>
    <row r="3" spans="1:12" s="23" customFormat="1" ht="34.5" customHeight="1" thickTop="1" thickBot="1" x14ac:dyDescent="0.25">
      <c r="A3" s="413" t="s">
        <v>117</v>
      </c>
      <c r="B3" s="412" t="s">
        <v>2</v>
      </c>
      <c r="C3" s="421" t="s">
        <v>210</v>
      </c>
      <c r="D3" s="412" t="s">
        <v>22</v>
      </c>
      <c r="E3" s="412" t="s">
        <v>208</v>
      </c>
      <c r="F3" s="413" t="s">
        <v>23</v>
      </c>
      <c r="G3" s="413"/>
      <c r="H3" s="413"/>
      <c r="I3" s="128" t="s">
        <v>75</v>
      </c>
      <c r="J3" s="129" t="s">
        <v>76</v>
      </c>
      <c r="K3" s="417" t="s">
        <v>7</v>
      </c>
      <c r="L3" s="412" t="s">
        <v>209</v>
      </c>
    </row>
    <row r="4" spans="1:12" s="23" customFormat="1" ht="32.25" customHeight="1" thickTop="1" thickBot="1" x14ac:dyDescent="0.25">
      <c r="A4" s="413"/>
      <c r="B4" s="412"/>
      <c r="C4" s="421"/>
      <c r="D4" s="412"/>
      <c r="E4" s="412"/>
      <c r="F4" s="130">
        <v>1</v>
      </c>
      <c r="G4" s="130">
        <v>3</v>
      </c>
      <c r="H4" s="130">
        <v>5</v>
      </c>
      <c r="I4" s="182">
        <f>SUM(I5,I10,I16)</f>
        <v>200</v>
      </c>
      <c r="J4" s="182">
        <f>SUM(J5,J10,J16)</f>
        <v>0</v>
      </c>
      <c r="K4" s="417"/>
      <c r="L4" s="412"/>
    </row>
    <row r="5" spans="1:12" s="49" customFormat="1" ht="17.25" thickTop="1" thickBot="1" x14ac:dyDescent="0.25">
      <c r="A5" s="116" t="s">
        <v>72</v>
      </c>
      <c r="B5" s="116"/>
      <c r="C5" s="116"/>
      <c r="D5" s="179">
        <f>+J5/I5</f>
        <v>0</v>
      </c>
      <c r="E5" s="118"/>
      <c r="F5" s="121"/>
      <c r="G5" s="121"/>
      <c r="H5" s="122"/>
      <c r="I5" s="123">
        <f>SUM(I6:I9)</f>
        <v>95</v>
      </c>
      <c r="J5" s="123">
        <f>SUM(J6:J9)</f>
        <v>0</v>
      </c>
      <c r="K5" s="135"/>
      <c r="L5" s="118"/>
    </row>
    <row r="6" spans="1:12" s="45" customFormat="1" ht="174.75" thickTop="1" thickBot="1" x14ac:dyDescent="0.25">
      <c r="A6" s="213">
        <v>1.1000000000000001</v>
      </c>
      <c r="B6" s="136" t="s">
        <v>32</v>
      </c>
      <c r="C6" s="144" t="s">
        <v>486</v>
      </c>
      <c r="D6" s="127"/>
      <c r="E6" s="101"/>
      <c r="F6" s="139" t="s">
        <v>262</v>
      </c>
      <c r="G6" s="139" t="s">
        <v>330</v>
      </c>
      <c r="H6" s="139" t="s">
        <v>345</v>
      </c>
      <c r="I6" s="138">
        <f>IF($D6="N/A",0,20)</f>
        <v>20</v>
      </c>
      <c r="J6" s="141">
        <f>IF(D6="N/A",0,D6*I6/5)</f>
        <v>0</v>
      </c>
      <c r="K6" s="142" t="s">
        <v>8</v>
      </c>
      <c r="L6" s="140" t="s">
        <v>235</v>
      </c>
    </row>
    <row r="7" spans="1:12" s="46" customFormat="1" ht="144" thickTop="1" thickBot="1" x14ac:dyDescent="0.25">
      <c r="A7" s="213">
        <v>1.2</v>
      </c>
      <c r="B7" s="136" t="s">
        <v>90</v>
      </c>
      <c r="C7" s="144" t="s">
        <v>287</v>
      </c>
      <c r="D7" s="127"/>
      <c r="E7" s="101"/>
      <c r="F7" s="139" t="s">
        <v>288</v>
      </c>
      <c r="G7" s="139" t="s">
        <v>361</v>
      </c>
      <c r="H7" s="139" t="s">
        <v>346</v>
      </c>
      <c r="I7" s="138">
        <f>IF($D7="N/A",0,25)</f>
        <v>25</v>
      </c>
      <c r="J7" s="141">
        <f>IF(D7="N/A",0,D7*I7/5)</f>
        <v>0</v>
      </c>
      <c r="K7" s="142" t="s">
        <v>8</v>
      </c>
      <c r="L7" s="140" t="s">
        <v>236</v>
      </c>
    </row>
    <row r="8" spans="1:12" s="46" customFormat="1" ht="301.5" thickTop="1" thickBot="1" x14ac:dyDescent="0.25">
      <c r="A8" s="213">
        <v>1.3</v>
      </c>
      <c r="B8" s="143" t="s">
        <v>419</v>
      </c>
      <c r="C8" s="144" t="s">
        <v>33</v>
      </c>
      <c r="D8" s="127"/>
      <c r="E8" s="101"/>
      <c r="F8" s="139" t="s">
        <v>487</v>
      </c>
      <c r="G8" s="139" t="s">
        <v>488</v>
      </c>
      <c r="H8" s="139" t="s">
        <v>489</v>
      </c>
      <c r="I8" s="138">
        <f>IF($D8="N/A",0,25)</f>
        <v>25</v>
      </c>
      <c r="J8" s="141">
        <f>IF(D8="N/A",0,D8*I8/5)</f>
        <v>0</v>
      </c>
      <c r="K8" s="142" t="s">
        <v>8</v>
      </c>
      <c r="L8" s="140" t="s">
        <v>490</v>
      </c>
    </row>
    <row r="9" spans="1:12" s="46" customFormat="1" ht="258.75" thickTop="1" thickBot="1" x14ac:dyDescent="0.25">
      <c r="A9" s="213">
        <v>1.4</v>
      </c>
      <c r="B9" s="143" t="s">
        <v>427</v>
      </c>
      <c r="C9" s="144" t="s">
        <v>263</v>
      </c>
      <c r="D9" s="127"/>
      <c r="E9" s="101"/>
      <c r="F9" s="139" t="s">
        <v>360</v>
      </c>
      <c r="G9" s="139" t="s">
        <v>428</v>
      </c>
      <c r="H9" s="139" t="s">
        <v>347</v>
      </c>
      <c r="I9" s="138">
        <f>IF($D9="N/A",0,25)</f>
        <v>25</v>
      </c>
      <c r="J9" s="141">
        <f>IF(D9="N/A",0,D9*I9/5)</f>
        <v>0</v>
      </c>
      <c r="K9" s="142" t="s">
        <v>8</v>
      </c>
      <c r="L9" s="140" t="s">
        <v>37</v>
      </c>
    </row>
    <row r="10" spans="1:12" s="46" customFormat="1" ht="17.25" thickTop="1" thickBot="1" x14ac:dyDescent="0.25">
      <c r="A10" s="132" t="s">
        <v>73</v>
      </c>
      <c r="B10" s="134"/>
      <c r="C10" s="118"/>
      <c r="D10" s="179">
        <f>+J10/I10</f>
        <v>0</v>
      </c>
      <c r="E10" s="121"/>
      <c r="F10" s="121"/>
      <c r="G10" s="121"/>
      <c r="H10" s="122"/>
      <c r="I10" s="123">
        <f>SUM(I11:I15)</f>
        <v>65</v>
      </c>
      <c r="J10" s="124">
        <f>SUM(J11:J15)</f>
        <v>0</v>
      </c>
      <c r="K10" s="125"/>
      <c r="L10" s="180"/>
    </row>
    <row r="11" spans="1:12" s="46" customFormat="1" ht="272.25" thickTop="1" thickBot="1" x14ac:dyDescent="0.25">
      <c r="A11" s="213">
        <v>2.1</v>
      </c>
      <c r="B11" s="136" t="s">
        <v>91</v>
      </c>
      <c r="C11" s="137" t="s">
        <v>162</v>
      </c>
      <c r="D11" s="127"/>
      <c r="E11" s="101"/>
      <c r="F11" s="140" t="s">
        <v>264</v>
      </c>
      <c r="G11" s="140" t="s">
        <v>491</v>
      </c>
      <c r="H11" s="139" t="s">
        <v>492</v>
      </c>
      <c r="I11" s="138">
        <f>IF($D11="N/A",0,20)</f>
        <v>20</v>
      </c>
      <c r="J11" s="141">
        <f>IF(D11="N/A",0,D11*I11/5)</f>
        <v>0</v>
      </c>
      <c r="K11" s="142" t="s">
        <v>93</v>
      </c>
      <c r="L11" s="140" t="s">
        <v>493</v>
      </c>
    </row>
    <row r="12" spans="1:12" s="46" customFormat="1" ht="173.25" thickTop="1" thickBot="1" x14ac:dyDescent="0.25">
      <c r="A12" s="213">
        <v>2.2000000000000002</v>
      </c>
      <c r="B12" s="143" t="s">
        <v>165</v>
      </c>
      <c r="C12" s="137" t="s">
        <v>265</v>
      </c>
      <c r="D12" s="127"/>
      <c r="E12" s="101"/>
      <c r="F12" s="140" t="s">
        <v>266</v>
      </c>
      <c r="G12" s="183" t="s">
        <v>331</v>
      </c>
      <c r="H12" s="140" t="s">
        <v>494</v>
      </c>
      <c r="I12" s="138">
        <f>IF($D12="N/A",0,15)</f>
        <v>15</v>
      </c>
      <c r="J12" s="141">
        <f>IF(D12="N/A",0,D12*I12/5)</f>
        <v>0</v>
      </c>
      <c r="K12" s="142" t="s">
        <v>8</v>
      </c>
      <c r="L12" s="183" t="s">
        <v>237</v>
      </c>
    </row>
    <row r="13" spans="1:12" s="46" customFormat="1" ht="159" thickTop="1" thickBot="1" x14ac:dyDescent="0.25">
      <c r="A13" s="213">
        <v>2.2999999999999998</v>
      </c>
      <c r="B13" s="136" t="s">
        <v>92</v>
      </c>
      <c r="C13" s="137" t="s">
        <v>515</v>
      </c>
      <c r="D13" s="280"/>
      <c r="E13" s="101"/>
      <c r="F13" s="140" t="s">
        <v>362</v>
      </c>
      <c r="G13" s="140" t="s">
        <v>332</v>
      </c>
      <c r="H13" s="140" t="s">
        <v>348</v>
      </c>
      <c r="I13" s="138">
        <f>IF($D13="N/A",0,10)</f>
        <v>10</v>
      </c>
      <c r="J13" s="141">
        <f>IF(D13="N/A",0,D13*I13/5)</f>
        <v>0</v>
      </c>
      <c r="K13" s="142" t="s">
        <v>30</v>
      </c>
      <c r="L13" s="140" t="s">
        <v>38</v>
      </c>
    </row>
    <row r="14" spans="1:12" s="46" customFormat="1" ht="230.25" thickTop="1" thickBot="1" x14ac:dyDescent="0.25">
      <c r="A14" s="213">
        <v>2.4</v>
      </c>
      <c r="B14" s="136" t="s">
        <v>94</v>
      </c>
      <c r="C14" s="137" t="s">
        <v>420</v>
      </c>
      <c r="D14" s="280"/>
      <c r="E14" s="101"/>
      <c r="F14" s="139" t="s">
        <v>267</v>
      </c>
      <c r="G14" s="139" t="s">
        <v>516</v>
      </c>
      <c r="H14" s="140" t="s">
        <v>421</v>
      </c>
      <c r="I14" s="138">
        <f>IF($D14="N/A",0,10)</f>
        <v>10</v>
      </c>
      <c r="J14" s="141">
        <f>IF(D14="N/A",0,D14*I14/5)</f>
        <v>0</v>
      </c>
      <c r="K14" s="142" t="s">
        <v>8</v>
      </c>
      <c r="L14" s="140" t="s">
        <v>495</v>
      </c>
    </row>
    <row r="15" spans="1:12" s="46" customFormat="1" ht="329.25" thickTop="1" thickBot="1" x14ac:dyDescent="0.25">
      <c r="A15" s="213">
        <v>2.5</v>
      </c>
      <c r="B15" s="136" t="s">
        <v>129</v>
      </c>
      <c r="C15" s="137" t="s">
        <v>517</v>
      </c>
      <c r="D15" s="127"/>
      <c r="E15" s="101"/>
      <c r="F15" s="139" t="s">
        <v>268</v>
      </c>
      <c r="G15" s="140" t="s">
        <v>496</v>
      </c>
      <c r="H15" s="140" t="s">
        <v>422</v>
      </c>
      <c r="I15" s="138">
        <f>IF($D15="N/A",0,10)</f>
        <v>10</v>
      </c>
      <c r="J15" s="141">
        <f>IF(D15="N/A",0,D15*I15/5)</f>
        <v>0</v>
      </c>
      <c r="K15" s="142" t="s">
        <v>95</v>
      </c>
      <c r="L15" s="140" t="s">
        <v>39</v>
      </c>
    </row>
    <row r="16" spans="1:12" s="46" customFormat="1" ht="17.25" thickTop="1" thickBot="1" x14ac:dyDescent="0.25">
      <c r="A16" s="132" t="s">
        <v>74</v>
      </c>
      <c r="B16" s="134"/>
      <c r="C16" s="118"/>
      <c r="D16" s="179">
        <f>+J16/I16</f>
        <v>0</v>
      </c>
      <c r="E16" s="121"/>
      <c r="F16" s="121"/>
      <c r="G16" s="121"/>
      <c r="H16" s="122"/>
      <c r="I16" s="123">
        <f>SUM(I17:I19)</f>
        <v>40</v>
      </c>
      <c r="J16" s="124">
        <f>SUM(J17:J19)</f>
        <v>0</v>
      </c>
      <c r="K16" s="125"/>
      <c r="L16" s="180"/>
    </row>
    <row r="17" spans="1:12" s="46" customFormat="1" ht="357.75" thickTop="1" thickBot="1" x14ac:dyDescent="0.25">
      <c r="A17" s="213">
        <v>3.1</v>
      </c>
      <c r="B17" s="143" t="s">
        <v>423</v>
      </c>
      <c r="C17" s="144" t="s">
        <v>424</v>
      </c>
      <c r="D17" s="280"/>
      <c r="E17" s="101"/>
      <c r="F17" s="139" t="s">
        <v>269</v>
      </c>
      <c r="G17" s="139" t="s">
        <v>425</v>
      </c>
      <c r="H17" s="139" t="s">
        <v>522</v>
      </c>
      <c r="I17" s="138">
        <f>IF($D17="N/A",0,10)</f>
        <v>10</v>
      </c>
      <c r="J17" s="141">
        <f>IF(D17="N/A",0,D17*I17/5)</f>
        <v>0</v>
      </c>
      <c r="K17" s="142" t="s">
        <v>30</v>
      </c>
      <c r="L17" s="183" t="s">
        <v>497</v>
      </c>
    </row>
    <row r="18" spans="1:12" s="46" customFormat="1" ht="409.5" customHeight="1" thickTop="1" thickBot="1" x14ac:dyDescent="0.25">
      <c r="A18" s="213">
        <v>3.2</v>
      </c>
      <c r="B18" s="136" t="s">
        <v>128</v>
      </c>
      <c r="C18" s="137" t="s">
        <v>221</v>
      </c>
      <c r="D18" s="127"/>
      <c r="E18" s="101"/>
      <c r="F18" s="140" t="s">
        <v>498</v>
      </c>
      <c r="G18" s="140" t="s">
        <v>499</v>
      </c>
      <c r="H18" s="140" t="s">
        <v>518</v>
      </c>
      <c r="I18" s="138">
        <f>IF($D18="N/A",0,15)</f>
        <v>15</v>
      </c>
      <c r="J18" s="141">
        <f>IF(D18="N/A",0,D18*I18/5)</f>
        <v>0</v>
      </c>
      <c r="K18" s="142" t="s">
        <v>8</v>
      </c>
      <c r="L18" s="218" t="s">
        <v>439</v>
      </c>
    </row>
    <row r="19" spans="1:12" s="46" customFormat="1" ht="228.6" customHeight="1" thickTop="1" thickBot="1" x14ac:dyDescent="0.25">
      <c r="A19" s="213">
        <v>3.3</v>
      </c>
      <c r="B19" s="143" t="s">
        <v>206</v>
      </c>
      <c r="C19" s="144" t="s">
        <v>290</v>
      </c>
      <c r="D19" s="127"/>
      <c r="E19" s="101"/>
      <c r="F19" s="139" t="s">
        <v>270</v>
      </c>
      <c r="G19" s="139" t="s">
        <v>523</v>
      </c>
      <c r="H19" s="139" t="s">
        <v>333</v>
      </c>
      <c r="I19" s="138">
        <f>IF($D19="N/A",0,15)</f>
        <v>15</v>
      </c>
      <c r="J19" s="141">
        <f>IF(D19="N/A",0,D19*I19/5)</f>
        <v>0</v>
      </c>
      <c r="K19" s="142" t="s">
        <v>96</v>
      </c>
      <c r="L19" s="184" t="s">
        <v>220</v>
      </c>
    </row>
    <row r="20" spans="1:12" ht="13.5" thickTop="1" x14ac:dyDescent="0.2"/>
    <row r="21" spans="1:12" s="23" customFormat="1" x14ac:dyDescent="0.2">
      <c r="A21" s="26"/>
      <c r="B21" s="28"/>
      <c r="E21" s="29"/>
      <c r="J21" s="29"/>
      <c r="K21" s="27"/>
    </row>
  </sheetData>
  <sheetProtection algorithmName="SHA-512" hashValue="U+HOtGS5iLpWkIHQ+x5ehDOJWhF4UZDDhF24Xo8W0XMa3KsDtf6zx/SscctUwYIcbSgJfPIkxowYkIQph5pRTg==" saltValue="cen9n0qD8UTl8a7JwGerxQ==" spinCount="100000" sheet="1" formatCells="0" formatColumns="0" formatRows="0"/>
  <protectedRanges>
    <protectedRange sqref="L1:L2" name="Range4"/>
    <protectedRange sqref="D6:E9 E11:E15 E17:E19" name="Range1"/>
    <protectedRange sqref="D11:D15" name="Range2"/>
    <protectedRange sqref="D17:D19" name="Range3"/>
  </protectedRanges>
  <mergeCells count="12">
    <mergeCell ref="E3:E4"/>
    <mergeCell ref="F3:H3"/>
    <mergeCell ref="A1:K1"/>
    <mergeCell ref="K3:K4"/>
    <mergeCell ref="L3:L4"/>
    <mergeCell ref="L1:L2"/>
    <mergeCell ref="A2:C2"/>
    <mergeCell ref="D2:K2"/>
    <mergeCell ref="A3:A4"/>
    <mergeCell ref="B3:B4"/>
    <mergeCell ref="C3:C4"/>
    <mergeCell ref="D3:D4"/>
  </mergeCells>
  <conditionalFormatting sqref="D18:D19 D11:D12 D6:D9 D15">
    <cfRule type="cellIs" priority="60" stopIfTrue="1" operator="equal">
      <formula>""</formula>
    </cfRule>
    <cfRule type="cellIs" dxfId="39" priority="61" stopIfTrue="1" operator="lessThan">
      <formula>3</formula>
    </cfRule>
  </conditionalFormatting>
  <conditionalFormatting sqref="E8">
    <cfRule type="expression" dxfId="38" priority="19" stopIfTrue="1">
      <formula>AND(NOT(ISBLANK(D8)),ISBLANK(E8))</formula>
    </cfRule>
  </conditionalFormatting>
  <conditionalFormatting sqref="E6">
    <cfRule type="expression" dxfId="37" priority="29" stopIfTrue="1">
      <formula>AND(NOT(ISBLANK(D6)),ISBLANK(E6))</formula>
    </cfRule>
  </conditionalFormatting>
  <conditionalFormatting sqref="E9">
    <cfRule type="expression" dxfId="36" priority="18" stopIfTrue="1">
      <formula>AND(NOT(ISBLANK(D9)),ISBLANK(E9))</formula>
    </cfRule>
  </conditionalFormatting>
  <conditionalFormatting sqref="E7">
    <cfRule type="expression" dxfId="35" priority="20" stopIfTrue="1">
      <formula>AND(NOT(ISBLANK(D7)),ISBLANK(E7))</formula>
    </cfRule>
  </conditionalFormatting>
  <conditionalFormatting sqref="E11">
    <cfRule type="expression" dxfId="34" priority="17" stopIfTrue="1">
      <formula>AND(NOT(ISBLANK(D11)),ISBLANK(E11))</formula>
    </cfRule>
  </conditionalFormatting>
  <conditionalFormatting sqref="E12">
    <cfRule type="expression" dxfId="33" priority="16" stopIfTrue="1">
      <formula>AND(NOT(ISBLANK(D12)),ISBLANK(E12))</formula>
    </cfRule>
  </conditionalFormatting>
  <conditionalFormatting sqref="E15">
    <cfRule type="expression" dxfId="32" priority="13" stopIfTrue="1">
      <formula>AND(NOT(ISBLANK(D15)),ISBLANK(E15))</formula>
    </cfRule>
  </conditionalFormatting>
  <conditionalFormatting sqref="E18">
    <cfRule type="expression" dxfId="31" priority="11" stopIfTrue="1">
      <formula>AND(NOT(ISBLANK(D18)),ISBLANK(E18))</formula>
    </cfRule>
  </conditionalFormatting>
  <conditionalFormatting sqref="E19">
    <cfRule type="expression" dxfId="30" priority="10" stopIfTrue="1">
      <formula>AND(NOT(ISBLANK(D19)),ISBLANK(E19))</formula>
    </cfRule>
  </conditionalFormatting>
  <conditionalFormatting sqref="D13">
    <cfRule type="cellIs" priority="8" stopIfTrue="1" operator="equal">
      <formula>""</formula>
    </cfRule>
    <cfRule type="cellIs" dxfId="29" priority="9" stopIfTrue="1" operator="lessThan">
      <formula>3</formula>
    </cfRule>
  </conditionalFormatting>
  <conditionalFormatting sqref="E13">
    <cfRule type="expression" dxfId="28" priority="7" stopIfTrue="1">
      <formula>AND(NOT(ISBLANK(D13)),ISBLANK(E13))</formula>
    </cfRule>
  </conditionalFormatting>
  <conditionalFormatting sqref="D14">
    <cfRule type="cellIs" priority="5" stopIfTrue="1" operator="equal">
      <formula>""</formula>
    </cfRule>
    <cfRule type="cellIs" dxfId="27" priority="6" stopIfTrue="1" operator="lessThan">
      <formula>3</formula>
    </cfRule>
  </conditionalFormatting>
  <conditionalFormatting sqref="E14">
    <cfRule type="expression" dxfId="26" priority="4" stopIfTrue="1">
      <formula>AND(NOT(ISBLANK(D14)),ISBLANK(E14))</formula>
    </cfRule>
  </conditionalFormatting>
  <conditionalFormatting sqref="D17">
    <cfRule type="cellIs" priority="2" stopIfTrue="1" operator="equal">
      <formula>""</formula>
    </cfRule>
    <cfRule type="cellIs" dxfId="25" priority="3" stopIfTrue="1" operator="lessThan">
      <formula>3</formula>
    </cfRule>
  </conditionalFormatting>
  <conditionalFormatting sqref="E17">
    <cfRule type="expression" dxfId="24" priority="1" stopIfTrue="1">
      <formula>AND(NOT(ISBLANK(D17)),ISBLANK(E17))</formula>
    </cfRule>
  </conditionalFormatting>
  <dataValidations count="1">
    <dataValidation type="list" allowBlank="1" showInputMessage="1" showErrorMessage="1" sqref="D11:D15 D17:D19 D6:D9" xr:uid="{00000000-0002-0000-0800-000000000000}">
      <formula1>"0,1,2,3,4,5, N/A"</formula1>
    </dataValidation>
  </dataValidations>
  <printOptions horizontalCentered="1"/>
  <pageMargins left="0.25" right="0.25" top="0.25" bottom="0.39" header="0.5" footer="0.24"/>
  <pageSetup scale="50" fitToHeight="4" orientation="landscape" r:id="rId1"/>
  <headerFooter alignWithMargins="0">
    <oddFooter>&amp;L&amp;F&amp;C&amp;A&amp;RPage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DP_x0020_Artifact xmlns="bee57f6d-e761-4f12-8153-d658238ac32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7EDF602ED45BD43934B6B5502823BB3" ma:contentTypeVersion="2" ma:contentTypeDescription="Create a new document." ma:contentTypeScope="" ma:versionID="6981023193f62b934089f1e23882f0a9">
  <xsd:schema xmlns:xsd="http://www.w3.org/2001/XMLSchema" xmlns:xs="http://www.w3.org/2001/XMLSchema" xmlns:p="http://schemas.microsoft.com/office/2006/metadata/properties" xmlns:ns1="bee57f6d-e761-4f12-8153-d658238ac32b" targetNamespace="http://schemas.microsoft.com/office/2006/metadata/properties" ma:root="true" ma:fieldsID="1007d03855cee92bfd4375d9eee494df" ns1:_="">
    <xsd:import namespace="bee57f6d-e761-4f12-8153-d658238ac32b"/>
    <xsd:element name="properties">
      <xsd:complexType>
        <xsd:sequence>
          <xsd:element name="documentManagement">
            <xsd:complexType>
              <xsd:all>
                <xsd:element ref="ns1:SDP_x0020_Artif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e57f6d-e761-4f12-8153-d658238ac32b" elementFormDefault="qualified">
    <xsd:import namespace="http://schemas.microsoft.com/office/2006/documentManagement/types"/>
    <xsd:import namespace="http://schemas.microsoft.com/office/infopath/2007/PartnerControls"/>
    <xsd:element name="SDP_x0020_Artifact" ma:index="0" nillable="true" ma:displayName="SDP Artifact" ma:format="RadioButtons" ma:internalName="SDP_x0020_Artifact">
      <xsd:simpleType>
        <xsd:restriction base="dms:Choice">
          <xsd:enumeration value="Acceptance Criteria"/>
          <xsd:enumeration value="Business Partner Survey"/>
          <xsd:enumeration value="Change Request Form"/>
          <xsd:enumeration value="Charter"/>
          <xsd:enumeration value="Database Specification"/>
          <xsd:enumeration value="Deployment Plan"/>
          <xsd:enumeration value="Design Review Checklist"/>
          <xsd:enumeration value="Design Review Document"/>
          <xsd:enumeration value="Human Resources Mgmt Plan"/>
          <xsd:enumeration value="Lessons Learned"/>
          <xsd:enumeration value="Phase Approval Form"/>
          <xsd:enumeration value="Phase Exit Approval"/>
          <xsd:enumeration value="Phase Review with Manager"/>
          <xsd:enumeration value="Requirements/Use Case"/>
          <xsd:enumeration value="Security Requirements Worksheet"/>
          <xsd:enumeration value="Supplementary Specification"/>
          <xsd:enumeration value="Support Plan/Playbook"/>
          <xsd:enumeration value="Test Case"/>
          <xsd:enumeration value="Training Document"/>
          <xsd:enumeration value="User Id Request Form"/>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2" ma:displayName="Document Titl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0D815F-63E3-44B8-B023-64F73CD1CE53}">
  <ds:schemaRef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 ds:uri="http://schemas.openxmlformats.org/package/2006/metadata/core-properties"/>
    <ds:schemaRef ds:uri="bee57f6d-e761-4f12-8153-d658238ac32b"/>
    <ds:schemaRef ds:uri="http://www.w3.org/XML/1998/namespace"/>
  </ds:schemaRefs>
</ds:datastoreItem>
</file>

<file path=customXml/itemProps2.xml><?xml version="1.0" encoding="utf-8"?>
<ds:datastoreItem xmlns:ds="http://schemas.openxmlformats.org/officeDocument/2006/customXml" ds:itemID="{F0EFC50F-6575-466F-9957-1BBB5F3EE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e57f6d-e761-4f12-8153-d658238ac3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BD943F-C8C5-46AF-8218-5865F1CD8A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Intent</vt:lpstr>
      <vt:lpstr>Instructions</vt:lpstr>
      <vt:lpstr>OF Readiness Scoring Summary</vt:lpstr>
      <vt:lpstr>Action Plan</vt:lpstr>
      <vt:lpstr>Addtl Gaps</vt:lpstr>
      <vt:lpstr>Leadership</vt:lpstr>
      <vt:lpstr>Plan the Order</vt:lpstr>
      <vt:lpstr>Acquire the Material</vt:lpstr>
      <vt:lpstr>Make the Order</vt:lpstr>
      <vt:lpstr>Risk Readiness</vt:lpstr>
      <vt:lpstr>Terminology</vt:lpstr>
      <vt:lpstr>MCT</vt:lpstr>
      <vt:lpstr>History of Changes</vt:lpstr>
      <vt:lpstr>'Acquire the Material'!Print_Area</vt:lpstr>
      <vt:lpstr>'Action Plan'!Print_Area</vt:lpstr>
      <vt:lpstr>'Addtl Gaps'!Print_Area</vt:lpstr>
      <vt:lpstr>Instructions!Print_Area</vt:lpstr>
      <vt:lpstr>Leadership!Print_Area</vt:lpstr>
      <vt:lpstr>'Make the Order'!Print_Area</vt:lpstr>
      <vt:lpstr>MCT!Print_Area</vt:lpstr>
      <vt:lpstr>'OF Readiness Scoring Summary'!Print_Area</vt:lpstr>
      <vt:lpstr>'Plan the Order'!Print_Area</vt:lpstr>
      <vt:lpstr>'Risk Readiness'!Print_Area</vt:lpstr>
      <vt:lpstr>Terminology!Print_Area</vt:lpstr>
      <vt:lpstr>'Acquire the Material'!Print_Titles</vt:lpstr>
      <vt:lpstr>Leadership!Print_Titles</vt:lpstr>
      <vt:lpstr>'Make the Order'!Print_Titles</vt:lpstr>
      <vt:lpstr>'Plan the Order'!Print_Titles</vt:lpstr>
      <vt:lpstr>'Risk Readiness'!Print_Titles</vt:lpstr>
    </vt:vector>
  </TitlesOfParts>
  <Company>Deere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 A Richardson</dc:creator>
  <cp:lastModifiedBy>Howard Ryan S</cp:lastModifiedBy>
  <cp:lastPrinted>2019-11-15T16:37:08Z</cp:lastPrinted>
  <dcterms:created xsi:type="dcterms:W3CDTF">2007-06-18T14:08:01Z</dcterms:created>
  <dcterms:modified xsi:type="dcterms:W3CDTF">2019-11-15T16:38:05Z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0x01010017EDF602ED45BD43934B6B5502823BB3</vt:lpwstr>
  </property>
  <property fmtid="{D5CDD505-2E9C-101B-9397-08002B2CF9AE}" pid="3" name="WorkbookGuid">
    <vt:lpwstr>f481b0ac-6de9-4425-b8cc-5ecaa063a4b0</vt:lpwstr>
  </property>
</Properties>
</file>